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 activeTab="5"/>
  </bookViews>
  <sheets>
    <sheet name="2018年收入" sheetId="2" r:id="rId1"/>
    <sheet name="2018年支出" sheetId="3" r:id="rId2"/>
    <sheet name="2018年一般公共预算收支平衡表 " sheetId="4" r:id="rId3"/>
    <sheet name="政府性基金" sheetId="12" r:id="rId4"/>
    <sheet name="国有资本表" sheetId="6" r:id="rId5"/>
    <sheet name="保险基金总表" sheetId="11" r:id="rId6"/>
  </sheets>
  <externalReferences>
    <externalReference r:id="rId7"/>
  </externalReferences>
  <definedNames>
    <definedName name="_xlnm.Print_Titles" localSheetId="2">'2018年一般公共预算收支平衡表 '!$1:$3</definedName>
    <definedName name="_xlnm.Print_Area" localSheetId="5">保险基金总表!$A$21:$J$37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7" authorId="0">
      <text>
        <r>
          <rPr>
            <sz val="9"/>
            <rFont val="宋体"/>
            <charset val="134"/>
          </rPr>
          <t>Administrator:
请注明国税 万元，地税 万元</t>
        </r>
      </text>
    </comment>
  </commentList>
</comments>
</file>

<file path=xl/sharedStrings.xml><?xml version="1.0" encoding="utf-8"?>
<sst xmlns="http://schemas.openxmlformats.org/spreadsheetml/2006/main" count="231">
  <si>
    <t>2018年湘潭县财政总收入预算表</t>
  </si>
  <si>
    <t>单位：万元</t>
  </si>
  <si>
    <t>项目</t>
  </si>
  <si>
    <t>预计完成数</t>
  </si>
  <si>
    <t>税收收入</t>
  </si>
  <si>
    <t xml:space="preserve">  1、增值税</t>
  </si>
  <si>
    <t xml:space="preserve">  2、营业税</t>
  </si>
  <si>
    <t xml:space="preserve">  3、企业所得税</t>
  </si>
  <si>
    <t xml:space="preserve">  4、个人所得税</t>
  </si>
  <si>
    <t xml:space="preserve">  5、资源税</t>
  </si>
  <si>
    <t xml:space="preserve">  6、城市维护建设税</t>
  </si>
  <si>
    <t xml:space="preserve">  7、房产税</t>
  </si>
  <si>
    <t xml:space="preserve">  8、印花税</t>
  </si>
  <si>
    <t xml:space="preserve">  9、城镇土地使用税</t>
  </si>
  <si>
    <t xml:space="preserve">  10、车船税</t>
  </si>
  <si>
    <t xml:space="preserve">  11、土地增值税</t>
  </si>
  <si>
    <t xml:space="preserve">  12、耕地占用税</t>
  </si>
  <si>
    <t xml:space="preserve">  13、契税</t>
  </si>
  <si>
    <t>非税收入</t>
  </si>
  <si>
    <t xml:space="preserve">  1、专项收入</t>
  </si>
  <si>
    <t>其中：教育费附加收入（含地方教育附加）</t>
  </si>
  <si>
    <t xml:space="preserve">  2、行政性收费收入</t>
  </si>
  <si>
    <t xml:space="preserve">  3、罚没收入</t>
  </si>
  <si>
    <t xml:space="preserve">  4、国有资源（资产）有偿使用收入</t>
  </si>
  <si>
    <t xml:space="preserve">  5、捐赠收入</t>
  </si>
  <si>
    <t xml:space="preserve">  6、政府住房基金收入</t>
  </si>
  <si>
    <t xml:space="preserve">  7、其他收入</t>
  </si>
  <si>
    <t>地方收入合计</t>
  </si>
  <si>
    <t>上划中央税收收入</t>
  </si>
  <si>
    <t>上划省级税收收入</t>
  </si>
  <si>
    <t>一般公共预算收入（财政总收入)</t>
  </si>
  <si>
    <t>其中： 国税</t>
  </si>
  <si>
    <t xml:space="preserve">       地税</t>
  </si>
  <si>
    <t xml:space="preserve">       财政</t>
  </si>
  <si>
    <t>2018年湘潭县一般公共预算支出表</t>
  </si>
  <si>
    <t>项  目</t>
  </si>
  <si>
    <t>预算数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</si>
  <si>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</si>
  <si>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</si>
  <si>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</si>
  <si>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</si>
  <si>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</si>
  <si>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</si>
  <si>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</si>
  <si>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</si>
  <si>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九、医疗卫生和计划生育支出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</si>
  <si>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</si>
  <si>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</si>
  <si>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</si>
  <si>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</si>
  <si>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</si>
  <si>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</si>
  <si>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</si>
  <si>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</si>
  <si>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</si>
  <si>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</si>
  <si>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</si>
  <si>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</si>
  <si>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</si>
  <si>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二十三、债务还本支出</t>
  </si>
  <si>
    <t>二十四、债务付息支出</t>
  </si>
  <si>
    <t>二十五、债务发行费用支出</t>
  </si>
  <si>
    <t>公共财政支出合计</t>
  </si>
  <si>
    <t>湘潭县2018年一般公共预算收支平衡表</t>
  </si>
  <si>
    <t>预算科目</t>
  </si>
  <si>
    <t>年初</t>
  </si>
  <si>
    <t>预计完成</t>
  </si>
  <si>
    <t>财力性</t>
  </si>
  <si>
    <t>差额</t>
  </si>
  <si>
    <t>金额</t>
  </si>
  <si>
    <t>2017财力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</si>
  <si>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</si>
  <si>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</si>
  <si>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</si>
  <si>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</si>
  <si>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</si>
  <si>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</si>
  <si>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</si>
  <si>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增值税和消费税税收返还支出</t>
  </si>
  <si>
    <t xml:space="preserve">    所得税基数返还收入</t>
  </si>
  <si>
    <t xml:space="preserve">    所得税基数返还支出</t>
  </si>
  <si>
    <t xml:space="preserve">    成品油价格和税费改革税收返还收入</t>
  </si>
  <si>
    <t xml:space="preserve">    成品油价格和税费改革税收返还支出</t>
  </si>
  <si>
    <t xml:space="preserve">    其他税收返还收入</t>
  </si>
  <si>
    <t xml:space="preserve">    其他税收返还支出</t>
  </si>
  <si>
    <t xml:space="preserve">  一般性转移支付收入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</si>
  <si>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</si>
  <si>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</si>
  <si>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</si>
  <si>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老少边穷转移支付收入</t>
  </si>
  <si>
    <t xml:space="preserve">    革命老区及民族和边境地区转移支付支出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</si>
  <si>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</si>
  <si>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</si>
  <si>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</si>
  <si>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</si>
  <si>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企业事业单位划转补助收入</t>
  </si>
  <si>
    <t xml:space="preserve">    基层公检法司转移支付支出</t>
  </si>
  <si>
    <t xml:space="preserve">    基层公检法司转移支付收入</t>
  </si>
  <si>
    <t xml:space="preserve">    义务教育等转移支付支出</t>
  </si>
  <si>
    <t xml:space="preserve">    义务教育等转移支付收入</t>
  </si>
  <si>
    <t xml:space="preserve">    基本养老保险和低保等转移支付支出</t>
  </si>
  <si>
    <t xml:space="preserve">    基本养老保险和低保等转移支付收入</t>
  </si>
  <si>
    <t xml:space="preserve">    新型农村合作医疗等转移支付支出</t>
  </si>
  <si>
    <t xml:space="preserve">    新型农村合作医疗等转移支付收入</t>
  </si>
  <si>
    <t xml:space="preserve">    农村综合改革转移支付支出</t>
  </si>
  <si>
    <t xml:space="preserve">    农村综合改革转移支付收入</t>
  </si>
  <si>
    <t xml:space="preserve">    产粮(油)大县奖励资金支出</t>
  </si>
  <si>
    <t xml:space="preserve">    产粮(油)大县奖励资金收入</t>
  </si>
  <si>
    <t xml:space="preserve">    固定数额补助支出</t>
  </si>
  <si>
    <t xml:space="preserve">    固定数额补助收入</t>
  </si>
  <si>
    <t xml:space="preserve">    其他一般性转移支付支出</t>
  </si>
  <si>
    <t xml:space="preserve">    其他一般性转移支付收入</t>
  </si>
  <si>
    <t xml:space="preserve">  专项转移支付支出</t>
  </si>
  <si>
    <t xml:space="preserve">  专项转移支付收入</t>
  </si>
  <si>
    <t>上解上级支出</t>
  </si>
  <si>
    <t>下级上解收入</t>
  </si>
  <si>
    <t xml:space="preserve">  体制上解支出</t>
  </si>
  <si>
    <t xml:space="preserve">  体制上解收入</t>
  </si>
  <si>
    <t xml:space="preserve">  出口退税专项上解支出</t>
  </si>
  <si>
    <t xml:space="preserve">  出口退税专项上解收入</t>
  </si>
  <si>
    <t xml:space="preserve">  专项上解支出</t>
  </si>
  <si>
    <t xml:space="preserve">  专项上解收入</t>
  </si>
  <si>
    <t>债务还本支出</t>
  </si>
  <si>
    <t>债务收入</t>
  </si>
  <si>
    <t xml:space="preserve">  地方政府债务还本支出</t>
  </si>
  <si>
    <t xml:space="preserve">  地方政府债务收入</t>
  </si>
  <si>
    <t xml:space="preserve">    一般债务还本支出</t>
  </si>
  <si>
    <t xml:space="preserve">    一般债务收入</t>
  </si>
  <si>
    <t xml:space="preserve">      地方政府一般债券还本支出</t>
  </si>
  <si>
    <t xml:space="preserve">      地方政府一般债券收入</t>
  </si>
  <si>
    <t xml:space="preserve">      地方政府其他一般债务还本支出</t>
  </si>
  <si>
    <t xml:space="preserve">      地方政府其他一般债务收入</t>
  </si>
  <si>
    <t>债务转贷支出</t>
  </si>
  <si>
    <t>债务转贷收入</t>
  </si>
  <si>
    <t xml:space="preserve">  地方政府一般债务转贷支出</t>
  </si>
  <si>
    <t xml:space="preserve">  地方政府一般债务转贷收入</t>
  </si>
  <si>
    <t xml:space="preserve">    地方政府一般债券转贷支出</t>
  </si>
  <si>
    <t xml:space="preserve">    地方政府一般债券转贷收入</t>
  </si>
  <si>
    <t>安排预算稳定调节基金</t>
  </si>
  <si>
    <t>上年结转收入</t>
  </si>
  <si>
    <t>调出资金</t>
  </si>
  <si>
    <t>调入预算稳定调节基金</t>
  </si>
  <si>
    <t>年终结余</t>
  </si>
  <si>
    <t xml:space="preserve">调入资金   </t>
  </si>
  <si>
    <t xml:space="preserve">  1.政府性基金调入</t>
  </si>
  <si>
    <t xml:space="preserve">  2.国有资本经营调入</t>
  </si>
  <si>
    <t>收  入  总  计</t>
  </si>
  <si>
    <t>支  出  总  计</t>
  </si>
  <si>
    <t>湘潭县2018年本级政府性基金收支预算总表</t>
  </si>
  <si>
    <t>资金主管：县人民政府</t>
  </si>
  <si>
    <t>上年结余</t>
  </si>
  <si>
    <t>本级收入</t>
  </si>
  <si>
    <t>支出合计</t>
  </si>
  <si>
    <t>本级支出</t>
  </si>
  <si>
    <t>调入一般公共预算支出</t>
  </si>
  <si>
    <t>上解支出</t>
  </si>
  <si>
    <t>结余</t>
  </si>
  <si>
    <t>业务性专项支出</t>
  </si>
  <si>
    <t>其他资本性专项支出</t>
  </si>
  <si>
    <t>新型墙体材料专项基金</t>
  </si>
  <si>
    <t>污水处理费</t>
  </si>
  <si>
    <t>国有土地使用权出让</t>
  </si>
  <si>
    <t>国有土地收益基金</t>
  </si>
  <si>
    <t>农业土地开发资金</t>
  </si>
  <si>
    <t>城市基础设施配套费</t>
  </si>
  <si>
    <t>合计</t>
  </si>
  <si>
    <t>湘潭县2018年国有资本经营预算收支总表</t>
  </si>
  <si>
    <t>填报单位：县国有资产管理办公室</t>
  </si>
  <si>
    <r>
      <rPr>
        <sz val="10"/>
        <rFont val="宋体"/>
        <charset val="134"/>
      </rPr>
      <t>收</t>
    </r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入</t>
    </r>
  </si>
  <si>
    <r>
      <rPr>
        <sz val="10"/>
        <rFont val="宋体"/>
        <charset val="134"/>
      </rPr>
      <t>支</t>
    </r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出</t>
    </r>
  </si>
  <si>
    <r>
      <rPr>
        <sz val="10"/>
        <rFont val="宋体"/>
        <charset val="134"/>
      </rPr>
      <t>项</t>
    </r>
    <r>
      <rPr>
        <sz val="10"/>
        <rFont val="Times New Roman"/>
        <charset val="0"/>
      </rPr>
      <t xml:space="preserve">        </t>
    </r>
    <r>
      <rPr>
        <sz val="10"/>
        <rFont val="宋体"/>
        <charset val="134"/>
      </rPr>
      <t>目</t>
    </r>
  </si>
  <si>
    <t>本年收入合计</t>
  </si>
  <si>
    <t>本年支出合计</t>
  </si>
  <si>
    <t>一、利润收入</t>
  </si>
  <si>
    <t>一、教育</t>
  </si>
  <si>
    <t xml:space="preserve">  1、湘潭县建设投资有限公司</t>
  </si>
  <si>
    <t>二、科学技术</t>
  </si>
  <si>
    <t xml:space="preserve">  2、湘潭县农业农村建设投资有限公司</t>
  </si>
  <si>
    <t>三、文化体育与传媒</t>
  </si>
  <si>
    <t xml:space="preserve">  3、湘潭县交通运输建设投资有限公司</t>
  </si>
  <si>
    <t>四、社会保障和就业</t>
  </si>
  <si>
    <t xml:space="preserve">  4、湘潭县文化旅游建设投资有限公司</t>
  </si>
  <si>
    <t>五、节能环保</t>
  </si>
  <si>
    <t>二、股利、股息收入</t>
  </si>
  <si>
    <t>六、城乡社区事务</t>
  </si>
  <si>
    <t>三、产权转让收入</t>
  </si>
  <si>
    <t>七、农林水事务</t>
  </si>
  <si>
    <t>四、清算收入</t>
  </si>
  <si>
    <t>八、交通运输</t>
  </si>
  <si>
    <t>五、其他国有资本经营收入</t>
  </si>
  <si>
    <t>九、资源勘探电力信息等事务</t>
  </si>
  <si>
    <t xml:space="preserve">  1、湘潭江声实验中学</t>
  </si>
  <si>
    <t>十、商业服务业等事务</t>
  </si>
  <si>
    <t xml:space="preserve">  2、湘潭县教师进修学校</t>
  </si>
  <si>
    <t>十一、其他支出</t>
  </si>
  <si>
    <t xml:space="preserve">  3、湘潭县凤凰广播电视数字微波传输有限责任公司</t>
  </si>
  <si>
    <t>十二、转移性支出</t>
  </si>
  <si>
    <t>上年结转</t>
  </si>
  <si>
    <t>结转下年</t>
  </si>
  <si>
    <t>国有资本经营预算调出资金</t>
  </si>
  <si>
    <t xml:space="preserve">  调出至公共财政预算</t>
  </si>
  <si>
    <r>
      <rPr>
        <b/>
        <sz val="10"/>
        <rFont val="宋体"/>
        <charset val="134"/>
      </rPr>
      <t>收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入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总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计</t>
    </r>
  </si>
  <si>
    <r>
      <rPr>
        <b/>
        <sz val="10"/>
        <rFont val="宋体"/>
        <charset val="134"/>
      </rPr>
      <t>支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出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总</t>
    </r>
    <r>
      <rPr>
        <b/>
        <sz val="10"/>
        <rFont val="Times New Roman"/>
        <charset val="0"/>
      </rPr>
      <t xml:space="preserve"> </t>
    </r>
    <r>
      <rPr>
        <b/>
        <sz val="10"/>
        <rFont val="宋体"/>
        <charset val="134"/>
      </rPr>
      <t>计</t>
    </r>
  </si>
  <si>
    <t>2018年社会保险基金预算总表</t>
  </si>
  <si>
    <t>社预01表</t>
  </si>
  <si>
    <t>湘潭县</t>
  </si>
  <si>
    <t>单位：元</t>
  </si>
  <si>
    <t>项        目</t>
  </si>
  <si>
    <t xml:space="preserve">企业职工基本养老保险基金
</t>
  </si>
  <si>
    <t>城乡居民基本养老保险基金</t>
  </si>
  <si>
    <t>机关事业单位基本养老保险基金</t>
  </si>
  <si>
    <t>职工基本医疗保险基金</t>
  </si>
  <si>
    <t>城乡居民基本医疗保险基金</t>
  </si>
  <si>
    <t>工伤保险基金</t>
  </si>
  <si>
    <t>失业保险基金</t>
  </si>
  <si>
    <t>生育保险基金</t>
  </si>
  <si>
    <t>一、收入</t>
  </si>
  <si>
    <t xml:space="preserve">    其中： 1、保险费收入</t>
  </si>
  <si>
    <t xml:space="preserve">           2、利息收入</t>
  </si>
  <si>
    <t xml:space="preserve">           3、财政补贴收入</t>
  </si>
  <si>
    <t xml:space="preserve">           4、委托投资收益</t>
  </si>
  <si>
    <t>×</t>
  </si>
  <si>
    <t xml:space="preserve">           5、其他收入</t>
  </si>
  <si>
    <t xml:space="preserve">           6、转移收入</t>
  </si>
  <si>
    <t>二、支出</t>
  </si>
  <si>
    <t xml:space="preserve">    其中： 1、社会保险待遇支出</t>
  </si>
  <si>
    <t xml:space="preserve">           2、其他支出</t>
  </si>
  <si>
    <t xml:space="preserve">           3、转移支出</t>
  </si>
  <si>
    <t>三、本年收支结余</t>
  </si>
  <si>
    <t>四、年末滚存结余</t>
  </si>
  <si>
    <t>第 1 页</t>
  </si>
</sst>
</file>

<file path=xl/styles.xml><?xml version="1.0" encoding="utf-8"?>
<styleSheet xmlns="http://schemas.openxmlformats.org/spreadsheetml/2006/main">
  <numFmts count="9">
    <numFmt numFmtId="176" formatCode="_ &quot;￥&quot;* #,##0.00_ ;_ &quot;￥&quot;* \-#,##0.00_ ;_ &quot;￥&quot;* \-??_ ;_ @_ "/>
    <numFmt numFmtId="177" formatCode="0_);[Red]\(0\)"/>
    <numFmt numFmtId="178" formatCode="#,##0.00_ ;\-#,##0.00;;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9" formatCode="#,##0_ "/>
    <numFmt numFmtId="180" formatCode="0_ "/>
  </numFmts>
  <fonts count="43">
    <font>
      <sz val="12"/>
      <name val="宋体"/>
      <charset val="134"/>
    </font>
    <font>
      <sz val="10"/>
      <name val="宋体"/>
      <charset val="134"/>
    </font>
    <font>
      <sz val="29"/>
      <color indexed="8"/>
      <name val="宋体"/>
      <charset val="134"/>
    </font>
    <font>
      <sz val="12"/>
      <color indexed="8"/>
      <name val="Arial Narrow"/>
      <charset val="0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sz val="10"/>
      <color rgb="FF0621EA"/>
      <name val="宋体"/>
      <charset val="134"/>
    </font>
    <font>
      <sz val="10"/>
      <color theme="1"/>
      <name val="宋体"/>
      <charset val="134"/>
    </font>
    <font>
      <sz val="10"/>
      <color rgb="FFDA37E0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1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0"/>
    </font>
    <font>
      <b/>
      <sz val="10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/>
    <xf numFmtId="42" fontId="26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4" fillId="9" borderId="2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0" fillId="0" borderId="0"/>
    <xf numFmtId="0" fontId="28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22" borderId="27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5" fillId="8" borderId="25" applyNumberFormat="0" applyAlignment="0" applyProtection="0">
      <alignment vertical="center"/>
    </xf>
    <xf numFmtId="0" fontId="30" fillId="8" borderId="23" applyNumberFormat="0" applyAlignment="0" applyProtection="0">
      <alignment vertical="center"/>
    </xf>
    <xf numFmtId="0" fontId="38" fillId="20" borderId="26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/>
    <xf numFmtId="0" fontId="3" fillId="2" borderId="0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vertical="center"/>
    </xf>
    <xf numFmtId="0" fontId="3" fillId="2" borderId="1" xfId="0" applyNumberFormat="1" applyFont="1" applyFill="1" applyBorder="1" applyAlignment="1" applyProtection="1">
      <alignment vertical="center"/>
    </xf>
    <xf numFmtId="0" fontId="3" fillId="2" borderId="2" xfId="0" applyNumberFormat="1" applyFont="1" applyFill="1" applyBorder="1" applyAlignment="1" applyProtection="1">
      <alignment vertical="center"/>
    </xf>
    <xf numFmtId="0" fontId="1" fillId="2" borderId="2" xfId="0" applyNumberFormat="1" applyFont="1" applyFill="1" applyBorder="1" applyAlignment="1" applyProtection="1"/>
    <xf numFmtId="0" fontId="4" fillId="2" borderId="3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left" vertical="center"/>
    </xf>
    <xf numFmtId="178" fontId="4" fillId="3" borderId="3" xfId="0" applyNumberFormat="1" applyFont="1" applyFill="1" applyBorder="1" applyAlignment="1" applyProtection="1">
      <alignment horizontal="right" vertical="center"/>
    </xf>
    <xf numFmtId="178" fontId="4" fillId="3" borderId="8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left" vertical="center"/>
    </xf>
    <xf numFmtId="0" fontId="4" fillId="2" borderId="3" xfId="0" applyNumberFormat="1" applyFont="1" applyFill="1" applyBorder="1" applyAlignment="1" applyProtection="1">
      <alignment vertical="center"/>
    </xf>
    <xf numFmtId="178" fontId="4" fillId="2" borderId="3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0" fontId="4" fillId="2" borderId="7" xfId="0" applyNumberFormat="1" applyFont="1" applyFill="1" applyBorder="1" applyAlignment="1" applyProtection="1">
      <alignment horizontal="left" vertical="center" wrapText="1"/>
    </xf>
    <xf numFmtId="178" fontId="4" fillId="0" borderId="3" xfId="0" applyNumberFormat="1" applyFont="1" applyFill="1" applyBorder="1" applyAlignment="1" applyProtection="1">
      <alignment horizontal="right" vertical="center" wrapText="1"/>
    </xf>
    <xf numFmtId="178" fontId="4" fillId="0" borderId="8" xfId="0" applyNumberFormat="1" applyFont="1" applyFill="1" applyBorder="1" applyAlignment="1" applyProtection="1">
      <alignment horizontal="righ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178" fontId="4" fillId="3" borderId="4" xfId="0" applyNumberFormat="1" applyFont="1" applyFill="1" applyBorder="1" applyAlignment="1" applyProtection="1">
      <alignment horizontal="right" vertical="center"/>
    </xf>
    <xf numFmtId="178" fontId="4" fillId="3" borderId="5" xfId="0" applyNumberFormat="1" applyFont="1" applyFill="1" applyBorder="1" applyAlignment="1" applyProtection="1">
      <alignment horizontal="right" vertical="center"/>
    </xf>
    <xf numFmtId="178" fontId="4" fillId="3" borderId="9" xfId="0" applyNumberFormat="1" applyFont="1" applyFill="1" applyBorder="1" applyAlignment="1" applyProtection="1">
      <alignment horizontal="right" vertical="center"/>
    </xf>
    <xf numFmtId="178" fontId="4" fillId="2" borderId="10" xfId="0" applyNumberFormat="1" applyFont="1" applyFill="1" applyBorder="1" applyAlignment="1" applyProtection="1">
      <alignment horizontal="center" vertical="center"/>
    </xf>
    <xf numFmtId="0" fontId="4" fillId="2" borderId="11" xfId="0" applyNumberFormat="1" applyFont="1" applyFill="1" applyBorder="1" applyAlignment="1" applyProtection="1">
      <alignment horizontal="right" vertical="center"/>
    </xf>
    <xf numFmtId="178" fontId="4" fillId="0" borderId="4" xfId="0" applyNumberFormat="1" applyFont="1" applyFill="1" applyBorder="1" applyAlignment="1" applyProtection="1">
      <alignment horizontal="right" vertical="center" wrapText="1"/>
    </xf>
    <xf numFmtId="178" fontId="4" fillId="0" borderId="5" xfId="0" applyNumberFormat="1" applyFont="1" applyFill="1" applyBorder="1" applyAlignment="1" applyProtection="1">
      <alignment horizontal="right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0" fillId="0" borderId="5" xfId="0" applyFill="1" applyBorder="1" applyAlignment="1"/>
    <xf numFmtId="0" fontId="8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16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/>
    </xf>
    <xf numFmtId="0" fontId="7" fillId="0" borderId="14" xfId="0" applyFont="1" applyFill="1" applyBorder="1" applyAlignment="1">
      <alignment horizontal="center" vertical="center"/>
    </xf>
    <xf numFmtId="0" fontId="0" fillId="0" borderId="0" xfId="0" applyFill="1" applyAlignment="1"/>
    <xf numFmtId="177" fontId="0" fillId="0" borderId="0" xfId="0" applyNumberFormat="1" applyFill="1" applyAlignment="1"/>
    <xf numFmtId="177" fontId="0" fillId="0" borderId="0" xfId="0" applyNumberForma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6" fillId="2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177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left" vertical="center"/>
    </xf>
    <xf numFmtId="177" fontId="1" fillId="0" borderId="5" xfId="0" applyNumberFormat="1" applyFont="1" applyFill="1" applyBorder="1" applyAlignment="1" applyProtection="1">
      <alignment horizontal="right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177" fontId="8" fillId="0" borderId="5" xfId="0" applyNumberFormat="1" applyFont="1" applyFill="1" applyBorder="1" applyAlignment="1" applyProtection="1">
      <alignment horizontal="right" vertical="center"/>
    </xf>
    <xf numFmtId="177" fontId="1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left" vertical="center"/>
    </xf>
    <xf numFmtId="3" fontId="1" fillId="0" borderId="5" xfId="0" applyNumberFormat="1" applyFont="1" applyFill="1" applyBorder="1" applyAlignment="1" applyProtection="1">
      <alignment horizontal="left" vertical="center"/>
    </xf>
    <xf numFmtId="4" fontId="1" fillId="0" borderId="5" xfId="0" applyNumberFormat="1" applyFont="1" applyFill="1" applyBorder="1" applyAlignment="1" applyProtection="1">
      <alignment horizontal="right" vertical="center"/>
    </xf>
    <xf numFmtId="4" fontId="1" fillId="0" borderId="14" xfId="0" applyNumberFormat="1" applyFont="1" applyFill="1" applyBorder="1" applyAlignment="1" applyProtection="1">
      <alignment horizontal="right" vertical="center"/>
    </xf>
    <xf numFmtId="4" fontId="11" fillId="0" borderId="5" xfId="0" applyNumberFormat="1" applyFont="1" applyFill="1" applyBorder="1" applyAlignment="1" applyProtection="1">
      <alignment horizontal="right" vertical="center"/>
    </xf>
    <xf numFmtId="0" fontId="12" fillId="0" borderId="5" xfId="0" applyNumberFormat="1" applyFont="1" applyFill="1" applyBorder="1" applyAlignment="1" applyProtection="1">
      <alignment horizontal="left" vertical="center"/>
    </xf>
    <xf numFmtId="4" fontId="13" fillId="0" borderId="5" xfId="0" applyNumberFormat="1" applyFont="1" applyFill="1" applyBorder="1" applyAlignment="1" applyProtection="1">
      <alignment horizontal="right" vertical="center"/>
    </xf>
    <xf numFmtId="177" fontId="1" fillId="0" borderId="14" xfId="0" applyNumberFormat="1" applyFont="1" applyFill="1" applyBorder="1" applyAlignment="1" applyProtection="1">
      <alignment horizontal="right" vertical="center"/>
    </xf>
    <xf numFmtId="3" fontId="8" fillId="0" borderId="17" xfId="0" applyNumberFormat="1" applyFont="1" applyFill="1" applyBorder="1" applyAlignment="1" applyProtection="1">
      <alignment horizontal="left" vertical="center"/>
    </xf>
    <xf numFmtId="177" fontId="1" fillId="0" borderId="17" xfId="0" applyNumberFormat="1" applyFont="1" applyFill="1" applyBorder="1" applyAlignment="1" applyProtection="1">
      <alignment horizontal="right" vertical="center"/>
    </xf>
    <xf numFmtId="177" fontId="1" fillId="0" borderId="17" xfId="0" applyNumberFormat="1" applyFont="1" applyFill="1" applyBorder="1" applyAlignment="1" applyProtection="1">
      <alignment horizontal="center" vertical="center"/>
    </xf>
    <xf numFmtId="177" fontId="1" fillId="0" borderId="13" xfId="0" applyNumberFormat="1" applyFont="1" applyFill="1" applyBorder="1" applyAlignment="1" applyProtection="1">
      <alignment horizontal="right" vertical="center"/>
    </xf>
    <xf numFmtId="3" fontId="1" fillId="0" borderId="17" xfId="0" applyNumberFormat="1" applyFont="1" applyFill="1" applyBorder="1" applyAlignment="1" applyProtection="1">
      <alignment horizontal="left" vertical="center"/>
    </xf>
    <xf numFmtId="3" fontId="8" fillId="0" borderId="18" xfId="0" applyNumberFormat="1" applyFont="1" applyFill="1" applyBorder="1" applyAlignment="1" applyProtection="1">
      <alignment horizontal="left" vertical="center"/>
    </xf>
    <xf numFmtId="177" fontId="1" fillId="0" borderId="19" xfId="0" applyNumberFormat="1" applyFont="1" applyFill="1" applyBorder="1" applyAlignment="1" applyProtection="1">
      <alignment horizontal="right" vertical="center"/>
    </xf>
    <xf numFmtId="177" fontId="1" fillId="0" borderId="19" xfId="0" applyNumberFormat="1" applyFont="1" applyFill="1" applyBorder="1" applyAlignment="1" applyProtection="1">
      <alignment horizontal="center" vertical="center"/>
    </xf>
    <xf numFmtId="177" fontId="1" fillId="0" borderId="18" xfId="0" applyNumberFormat="1" applyFont="1" applyFill="1" applyBorder="1" applyAlignment="1" applyProtection="1">
      <alignment horizontal="right" vertical="center"/>
    </xf>
    <xf numFmtId="177" fontId="1" fillId="0" borderId="18" xfId="0" applyNumberFormat="1" applyFont="1" applyFill="1" applyBorder="1" applyAlignment="1" applyProtection="1">
      <alignment horizontal="center" vertical="center"/>
    </xf>
    <xf numFmtId="0" fontId="1" fillId="0" borderId="18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4" fillId="2" borderId="0" xfId="0" applyNumberFormat="1" applyFont="1" applyFill="1" applyAlignment="1" applyProtection="1">
      <alignment horizontal="center" vertical="center"/>
    </xf>
    <xf numFmtId="0" fontId="8" fillId="0" borderId="5" xfId="0" applyFont="1" applyFill="1" applyBorder="1" applyAlignment="1">
      <alignment horizontal="center"/>
    </xf>
    <xf numFmtId="177" fontId="1" fillId="0" borderId="13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0" fontId="15" fillId="0" borderId="0" xfId="0" applyFont="1" applyProtection="1">
      <alignment vertical="center"/>
      <protection locked="0"/>
    </xf>
    <xf numFmtId="0" fontId="0" fillId="0" borderId="0" xfId="0" applyAlignment="1">
      <alignment horizontal="right" vertical="center"/>
    </xf>
    <xf numFmtId="179" fontId="16" fillId="0" borderId="5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5" xfId="0" applyNumberFormat="1" applyFont="1" applyBorder="1" applyAlignment="1" applyProtection="1">
      <alignment vertical="center"/>
      <protection locked="0"/>
    </xf>
    <xf numFmtId="0" fontId="0" fillId="0" borderId="5" xfId="0" applyBorder="1" applyAlignment="1">
      <alignment horizontal="center" vertical="center"/>
    </xf>
    <xf numFmtId="179" fontId="1" fillId="0" borderId="5" xfId="0" applyNumberFormat="1" applyFont="1" applyBorder="1" applyAlignment="1" applyProtection="1">
      <alignment vertical="center" shrinkToFit="1"/>
      <protection locked="0"/>
    </xf>
    <xf numFmtId="179" fontId="1" fillId="0" borderId="5" xfId="0" applyNumberFormat="1" applyFont="1" applyFill="1" applyBorder="1" applyAlignment="1" applyProtection="1">
      <alignment vertical="center" shrinkToFit="1"/>
      <protection locked="0"/>
    </xf>
    <xf numFmtId="179" fontId="1" fillId="0" borderId="5" xfId="0" applyNumberFormat="1" applyFont="1" applyBorder="1" applyAlignment="1" applyProtection="1">
      <alignment vertical="center" wrapText="1" shrinkToFit="1"/>
      <protection locked="0"/>
    </xf>
    <xf numFmtId="0" fontId="1" fillId="0" borderId="5" xfId="0" applyFont="1" applyBorder="1">
      <alignment vertical="center"/>
    </xf>
    <xf numFmtId="179" fontId="17" fillId="0" borderId="5" xfId="0" applyNumberFormat="1" applyFont="1" applyBorder="1" applyAlignment="1" applyProtection="1">
      <alignment horizontal="center" vertical="center"/>
      <protection locked="0"/>
    </xf>
    <xf numFmtId="179" fontId="18" fillId="0" borderId="5" xfId="0" applyNumberFormat="1" applyFont="1" applyFill="1" applyBorder="1" applyAlignment="1" applyProtection="1">
      <alignment horizontal="left" vertical="center" wrapText="1"/>
      <protection locked="0"/>
    </xf>
    <xf numFmtId="180" fontId="0" fillId="0" borderId="5" xfId="0" applyNumberFormat="1" applyBorder="1" applyAlignment="1">
      <alignment horizontal="center" vertical="center"/>
    </xf>
    <xf numFmtId="179" fontId="19" fillId="0" borderId="5" xfId="0" applyNumberFormat="1" applyFont="1" applyFill="1" applyBorder="1" applyAlignment="1" applyProtection="1">
      <alignment vertical="center"/>
      <protection locked="0"/>
    </xf>
    <xf numFmtId="179" fontId="18" fillId="0" borderId="5" xfId="0" applyNumberFormat="1" applyFont="1" applyFill="1" applyBorder="1" applyAlignment="1" applyProtection="1">
      <alignment vertical="center"/>
      <protection locked="0"/>
    </xf>
    <xf numFmtId="179" fontId="19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5" xfId="52" applyFont="1" applyFill="1" applyBorder="1" applyAlignment="1" applyProtection="1">
      <alignment horizontal="center" vertical="center"/>
      <protection locked="0"/>
    </xf>
    <xf numFmtId="179" fontId="19" fillId="0" borderId="5" xfId="0" applyNumberFormat="1" applyFont="1" applyFill="1" applyBorder="1" applyAlignment="1" applyProtection="1">
      <alignment horizontal="center" vertical="center"/>
      <protection locked="0"/>
    </xf>
    <xf numFmtId="0" fontId="8" fillId="0" borderId="5" xfId="52" applyFont="1" applyFill="1" applyBorder="1" applyAlignment="1" applyProtection="1">
      <alignment horizontal="center" vertical="center" wrapText="1"/>
      <protection locked="0"/>
    </xf>
    <xf numFmtId="180" fontId="20" fillId="0" borderId="5" xfId="0" applyNumberFormat="1" applyFont="1" applyBorder="1" applyAlignment="1">
      <alignment horizontal="center" vertical="center"/>
    </xf>
    <xf numFmtId="179" fontId="19" fillId="0" borderId="5" xfId="0" applyNumberFormat="1" applyFont="1" applyFill="1" applyBorder="1" applyAlignment="1">
      <alignment vertical="center"/>
    </xf>
  </cellXfs>
  <cellStyles count="53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支出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货币_Sheet1_4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本级支出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ADMINI~1\LOCALS~1\Temp\Rar$DIa4136.35225\&#28248;&#28525;&#21439;2018&#24180;&#25919;&#24220;&#24615;&#22522;&#37329;&#24635;&#34920;&#21450;&#20998;&#39033;&#25910;&#25903;&#39044;&#31639;&#65288;2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金总表 "/>
      <sheetName val="污水处理费 "/>
      <sheetName val="国有土地使用权出让基金收支预算"/>
      <sheetName val="国有土地收益基金收支预算"/>
      <sheetName val="农业土地开发资金（基金）收支预算"/>
    </sheetNames>
    <sheetDataSet>
      <sheetData sheetId="0"/>
      <sheetData sheetId="1">
        <row r="11">
          <cell r="G11">
            <v>960</v>
          </cell>
        </row>
      </sheetData>
      <sheetData sheetId="2">
        <row r="13">
          <cell r="G13">
            <v>72440</v>
          </cell>
        </row>
        <row r="19">
          <cell r="G19">
            <v>11830</v>
          </cell>
        </row>
      </sheetData>
      <sheetData sheetId="3">
        <row r="14">
          <cell r="G14">
            <v>5000</v>
          </cell>
        </row>
      </sheetData>
      <sheetData sheetId="4">
        <row r="13">
          <cell r="G13">
            <v>511</v>
          </cell>
        </row>
        <row r="15">
          <cell r="G15">
            <v>219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opLeftCell="A22" workbookViewId="0">
      <selection activeCell="A1" sqref="A1:B1"/>
    </sheetView>
  </sheetViews>
  <sheetFormatPr defaultColWidth="9" defaultRowHeight="14.25" outlineLevelCol="1"/>
  <cols>
    <col min="1" max="1" width="40.375" customWidth="1"/>
    <col min="2" max="2" width="34.25" customWidth="1"/>
  </cols>
  <sheetData>
    <row r="1" ht="37" customHeight="1" spans="1:2">
      <c r="A1" s="105" t="s">
        <v>0</v>
      </c>
      <c r="B1" s="105"/>
    </row>
    <row r="2" ht="20" customHeight="1" spans="1:2">
      <c r="A2" s="105"/>
      <c r="B2" s="107" t="s">
        <v>1</v>
      </c>
    </row>
    <row r="3" ht="21" customHeight="1" spans="1:2">
      <c r="A3" s="108" t="s">
        <v>2</v>
      </c>
      <c r="B3" s="108" t="s">
        <v>3</v>
      </c>
    </row>
    <row r="4" ht="21" customHeight="1" spans="1:2">
      <c r="A4" s="116" t="s">
        <v>4</v>
      </c>
      <c r="B4" s="117">
        <f>SUM(B5:B17)</f>
        <v>90676</v>
      </c>
    </row>
    <row r="5" ht="21" customHeight="1" spans="1:2">
      <c r="A5" s="118" t="s">
        <v>5</v>
      </c>
      <c r="B5" s="117">
        <v>35287.5</v>
      </c>
    </row>
    <row r="6" ht="21" customHeight="1" spans="1:2">
      <c r="A6" s="118" t="s">
        <v>6</v>
      </c>
      <c r="B6" s="117">
        <v>649</v>
      </c>
    </row>
    <row r="7" ht="21" customHeight="1" spans="1:2">
      <c r="A7" s="118" t="s">
        <v>7</v>
      </c>
      <c r="B7" s="117">
        <v>8699.6</v>
      </c>
    </row>
    <row r="8" ht="21" customHeight="1" spans="1:2">
      <c r="A8" s="118" t="s">
        <v>8</v>
      </c>
      <c r="B8" s="117">
        <v>3172.4</v>
      </c>
    </row>
    <row r="9" ht="21" customHeight="1" spans="1:2">
      <c r="A9" s="118" t="s">
        <v>9</v>
      </c>
      <c r="B9" s="117">
        <v>67.5</v>
      </c>
    </row>
    <row r="10" ht="21" customHeight="1" spans="1:2">
      <c r="A10" s="118" t="s">
        <v>10</v>
      </c>
      <c r="B10" s="117">
        <v>5240</v>
      </c>
    </row>
    <row r="11" ht="21" customHeight="1" spans="1:2">
      <c r="A11" s="118" t="s">
        <v>11</v>
      </c>
      <c r="B11" s="117">
        <v>2220</v>
      </c>
    </row>
    <row r="12" ht="21" customHeight="1" spans="1:2">
      <c r="A12" s="118" t="s">
        <v>12</v>
      </c>
      <c r="B12" s="117">
        <v>1120</v>
      </c>
    </row>
    <row r="13" ht="21" customHeight="1" spans="1:2">
      <c r="A13" s="118" t="s">
        <v>13</v>
      </c>
      <c r="B13" s="117">
        <v>6020</v>
      </c>
    </row>
    <row r="14" ht="21" customHeight="1" spans="1:2">
      <c r="A14" s="118" t="s">
        <v>14</v>
      </c>
      <c r="B14" s="117">
        <v>1700</v>
      </c>
    </row>
    <row r="15" ht="21" customHeight="1" spans="1:2">
      <c r="A15" s="118" t="s">
        <v>15</v>
      </c>
      <c r="B15" s="117">
        <v>9200</v>
      </c>
    </row>
    <row r="16" ht="21" customHeight="1" spans="1:2">
      <c r="A16" s="118" t="s">
        <v>16</v>
      </c>
      <c r="B16" s="117">
        <v>4300</v>
      </c>
    </row>
    <row r="17" ht="21" customHeight="1" spans="1:2">
      <c r="A17" s="118" t="s">
        <v>17</v>
      </c>
      <c r="B17" s="117">
        <v>13000</v>
      </c>
    </row>
    <row r="18" ht="21" customHeight="1" spans="1:2">
      <c r="A18" s="119" t="s">
        <v>18</v>
      </c>
      <c r="B18" s="117">
        <f>SUM(B19,B21,B22,B23,B24,B25,B26)</f>
        <v>115300</v>
      </c>
    </row>
    <row r="19" ht="21" customHeight="1" spans="1:2">
      <c r="A19" s="118" t="s">
        <v>19</v>
      </c>
      <c r="B19" s="117">
        <v>8100</v>
      </c>
    </row>
    <row r="20" ht="21" customHeight="1" spans="1:2">
      <c r="A20" s="120" t="s">
        <v>20</v>
      </c>
      <c r="B20" s="117">
        <v>3700</v>
      </c>
    </row>
    <row r="21" ht="21" customHeight="1" spans="1:2">
      <c r="A21" s="118" t="s">
        <v>21</v>
      </c>
      <c r="B21" s="117">
        <v>5900</v>
      </c>
    </row>
    <row r="22" ht="21" customHeight="1" spans="1:2">
      <c r="A22" s="118" t="s">
        <v>22</v>
      </c>
      <c r="B22" s="117">
        <v>6000</v>
      </c>
    </row>
    <row r="23" ht="21" customHeight="1" spans="1:2">
      <c r="A23" s="120" t="s">
        <v>23</v>
      </c>
      <c r="B23" s="117">
        <v>1100</v>
      </c>
    </row>
    <row r="24" ht="21" customHeight="1" spans="1:2">
      <c r="A24" s="120" t="s">
        <v>24</v>
      </c>
      <c r="B24" s="117">
        <v>100</v>
      </c>
    </row>
    <row r="25" ht="21" customHeight="1" spans="1:2">
      <c r="A25" s="118" t="s">
        <v>25</v>
      </c>
      <c r="B25" s="117">
        <v>5300</v>
      </c>
    </row>
    <row r="26" ht="21" customHeight="1" spans="1:2">
      <c r="A26" s="118" t="s">
        <v>26</v>
      </c>
      <c r="B26" s="117">
        <v>88800</v>
      </c>
    </row>
    <row r="27" ht="21" customHeight="1" spans="1:2">
      <c r="A27" s="118" t="s">
        <v>27</v>
      </c>
      <c r="B27" s="117">
        <f>B4+B18</f>
        <v>205976</v>
      </c>
    </row>
    <row r="28" ht="21" customHeight="1" spans="1:2">
      <c r="A28" s="121" t="s">
        <v>28</v>
      </c>
      <c r="B28" s="117">
        <v>74355</v>
      </c>
    </row>
    <row r="29" ht="21" customHeight="1" spans="1:2">
      <c r="A29" s="122" t="s">
        <v>29</v>
      </c>
      <c r="B29" s="117">
        <v>19669</v>
      </c>
    </row>
    <row r="30" ht="21" customHeight="1" spans="1:2">
      <c r="A30" s="123" t="s">
        <v>30</v>
      </c>
      <c r="B30" s="124">
        <f>B27+B28+B29</f>
        <v>300000</v>
      </c>
    </row>
    <row r="31" ht="21" customHeight="1" spans="1:2">
      <c r="A31" s="125" t="s">
        <v>31</v>
      </c>
      <c r="B31" s="117">
        <v>107100</v>
      </c>
    </row>
    <row r="32" ht="21" customHeight="1" spans="1:2">
      <c r="A32" s="125" t="s">
        <v>32</v>
      </c>
      <c r="B32" s="117">
        <v>77600</v>
      </c>
    </row>
    <row r="33" ht="21" customHeight="1" spans="1:2">
      <c r="A33" s="125" t="s">
        <v>33</v>
      </c>
      <c r="B33" s="117">
        <v>115300</v>
      </c>
    </row>
  </sheetData>
  <mergeCells count="1">
    <mergeCell ref="A1:B1"/>
  </mergeCells>
  <printOptions horizontalCentered="1" verticalCentered="1"/>
  <pageMargins left="0.751388888888889" right="0.751388888888889" top="0.802777777777778" bottom="0.802777777777778" header="0.507638888888889" footer="0.310416666666667"/>
  <pageSetup paperSize="9" orientation="portrait" horizontalDpi="600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opLeftCell="A16" workbookViewId="0">
      <selection activeCell="G15" sqref="G15"/>
    </sheetView>
  </sheetViews>
  <sheetFormatPr defaultColWidth="9" defaultRowHeight="14.25" outlineLevelCol="1"/>
  <cols>
    <col min="1" max="1" width="38.125" customWidth="1"/>
    <col min="2" max="2" width="21.875" customWidth="1"/>
  </cols>
  <sheetData>
    <row r="1" ht="36" customHeight="1" spans="1:2">
      <c r="A1" s="105" t="s">
        <v>34</v>
      </c>
      <c r="B1" s="105"/>
    </row>
    <row r="2" ht="23" customHeight="1" spans="1:2">
      <c r="A2" s="106"/>
      <c r="B2" s="107" t="s">
        <v>1</v>
      </c>
    </row>
    <row r="3" ht="23" customHeight="1" spans="1:2">
      <c r="A3" s="108" t="s">
        <v>35</v>
      </c>
      <c r="B3" s="108" t="s">
        <v>36</v>
      </c>
    </row>
    <row r="4" ht="23" customHeight="1" spans="1:2">
      <c r="A4" s="109" t="s">
        <v>37</v>
      </c>
      <c r="B4" s="110">
        <v>66400</v>
      </c>
    </row>
    <row r="5" ht="23" customHeight="1" spans="1:2">
      <c r="A5" s="109" t="s">
        <v>38</v>
      </c>
      <c r="B5" s="110"/>
    </row>
    <row r="6" ht="23" customHeight="1" spans="1:2">
      <c r="A6" s="109" t="s">
        <v>39</v>
      </c>
      <c r="B6" s="110">
        <v>450</v>
      </c>
    </row>
    <row r="7" ht="23" customHeight="1" spans="1:2">
      <c r="A7" s="109" t="s">
        <v>40</v>
      </c>
      <c r="B7" s="110">
        <v>23800</v>
      </c>
    </row>
    <row r="8" ht="23" customHeight="1" spans="1:2">
      <c r="A8" s="109" t="s">
        <v>41</v>
      </c>
      <c r="B8" s="110">
        <v>89000</v>
      </c>
    </row>
    <row r="9" ht="23" customHeight="1" spans="1:2">
      <c r="A9" s="109" t="s">
        <v>42</v>
      </c>
      <c r="B9" s="110">
        <v>4340</v>
      </c>
    </row>
    <row r="10" ht="23" customHeight="1" spans="1:2">
      <c r="A10" s="109" t="s">
        <v>43</v>
      </c>
      <c r="B10" s="110">
        <v>6000</v>
      </c>
    </row>
    <row r="11" ht="23" customHeight="1" spans="1:2">
      <c r="A11" s="109" t="s">
        <v>44</v>
      </c>
      <c r="B11" s="110">
        <v>97060</v>
      </c>
    </row>
    <row r="12" ht="23" customHeight="1" spans="1:2">
      <c r="A12" s="109" t="s">
        <v>45</v>
      </c>
      <c r="B12" s="110">
        <v>62500</v>
      </c>
    </row>
    <row r="13" ht="23" customHeight="1" spans="1:2">
      <c r="A13" s="109" t="s">
        <v>46</v>
      </c>
      <c r="B13" s="110">
        <v>7840</v>
      </c>
    </row>
    <row r="14" ht="23" customHeight="1" spans="1:2">
      <c r="A14" s="109" t="s">
        <v>47</v>
      </c>
      <c r="B14" s="110">
        <v>20294</v>
      </c>
    </row>
    <row r="15" ht="23" customHeight="1" spans="1:2">
      <c r="A15" s="109" t="s">
        <v>48</v>
      </c>
      <c r="B15" s="110">
        <v>83462</v>
      </c>
    </row>
    <row r="16" ht="23" customHeight="1" spans="1:2">
      <c r="A16" s="109" t="s">
        <v>49</v>
      </c>
      <c r="B16" s="110">
        <v>11600</v>
      </c>
    </row>
    <row r="17" ht="23" customHeight="1" spans="1:2">
      <c r="A17" s="111" t="s">
        <v>50</v>
      </c>
      <c r="B17" s="110">
        <v>5300</v>
      </c>
    </row>
    <row r="18" ht="23" customHeight="1" spans="1:2">
      <c r="A18" s="111" t="s">
        <v>51</v>
      </c>
      <c r="B18" s="110">
        <v>4000</v>
      </c>
    </row>
    <row r="19" ht="23" customHeight="1" spans="1:2">
      <c r="A19" s="111" t="s">
        <v>52</v>
      </c>
      <c r="B19" s="110"/>
    </row>
    <row r="20" ht="23" customHeight="1" spans="1:2">
      <c r="A20" s="111" t="s">
        <v>53</v>
      </c>
      <c r="B20" s="110"/>
    </row>
    <row r="21" ht="21" customHeight="1" spans="1:2">
      <c r="A21" s="112" t="s">
        <v>54</v>
      </c>
      <c r="B21" s="110">
        <v>7000</v>
      </c>
    </row>
    <row r="22" ht="23" customHeight="1" spans="1:2">
      <c r="A22" s="112" t="s">
        <v>55</v>
      </c>
      <c r="B22" s="110">
        <v>5000</v>
      </c>
    </row>
    <row r="23" ht="23" customHeight="1" spans="1:2">
      <c r="A23" s="112" t="s">
        <v>56</v>
      </c>
      <c r="B23" s="110">
        <v>1400</v>
      </c>
    </row>
    <row r="24" ht="23" customHeight="1" spans="1:2">
      <c r="A24" s="111" t="s">
        <v>57</v>
      </c>
      <c r="B24" s="110">
        <v>6000</v>
      </c>
    </row>
    <row r="25" ht="23" customHeight="1" spans="1:2">
      <c r="A25" s="111" t="s">
        <v>58</v>
      </c>
      <c r="B25" s="110">
        <v>1000</v>
      </c>
    </row>
    <row r="26" ht="23" customHeight="1" spans="1:2">
      <c r="A26" s="113" t="s">
        <v>59</v>
      </c>
      <c r="B26" s="110"/>
    </row>
    <row r="27" ht="23" customHeight="1" spans="1:2">
      <c r="A27" s="113" t="s">
        <v>60</v>
      </c>
      <c r="B27" s="110">
        <v>12700</v>
      </c>
    </row>
    <row r="28" ht="23" customHeight="1" spans="1:2">
      <c r="A28" s="114" t="s">
        <v>61</v>
      </c>
      <c r="B28" s="110"/>
    </row>
    <row r="29" ht="23" customHeight="1" spans="1:2">
      <c r="A29" s="115" t="s">
        <v>62</v>
      </c>
      <c r="B29" s="110">
        <f>SUM(B4:B28)</f>
        <v>515146</v>
      </c>
    </row>
  </sheetData>
  <mergeCells count="1">
    <mergeCell ref="A1:B1"/>
  </mergeCells>
  <printOptions horizontalCentered="1" verticalCentered="1"/>
  <pageMargins left="0.947916666666667" right="0.947916666666667" top="1" bottom="1" header="0.507638888888889" footer="0.31041666666666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showGridLines="0" showZeros="0" topLeftCell="A25" workbookViewId="0">
      <selection activeCell="O13" sqref="O13"/>
    </sheetView>
  </sheetViews>
  <sheetFormatPr defaultColWidth="9.125" defaultRowHeight="14.25"/>
  <cols>
    <col min="1" max="1" width="33.5" style="67" customWidth="1"/>
    <col min="2" max="2" width="9" style="68" hidden="1" customWidth="1"/>
    <col min="3" max="3" width="8.75" style="68" hidden="1" customWidth="1"/>
    <col min="4" max="4" width="8.375" style="68" hidden="1" customWidth="1"/>
    <col min="5" max="5" width="9.75" style="68" hidden="1" customWidth="1"/>
    <col min="6" max="6" width="10.5" style="69" customWidth="1"/>
    <col min="7" max="7" width="15.875" style="68" hidden="1" customWidth="1"/>
    <col min="8" max="8" width="33.5" style="67" customWidth="1"/>
    <col min="9" max="9" width="0.75" style="68" hidden="1" customWidth="1"/>
    <col min="10" max="10" width="10.75" style="67" hidden="1" customWidth="1"/>
    <col min="11" max="11" width="7.625" style="67" hidden="1" customWidth="1"/>
    <col min="12" max="12" width="9.75" style="70" customWidth="1"/>
    <col min="13" max="254" width="9.125" style="67" customWidth="1"/>
    <col min="255" max="16384" width="9.125" style="71"/>
  </cols>
  <sheetData>
    <row r="1" ht="23" customHeight="1" spans="1:12">
      <c r="A1" s="72" t="s">
        <v>63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102"/>
    </row>
    <row r="2" ht="16.9" customHeight="1" spans="1:9">
      <c r="A2" s="73" t="s">
        <v>1</v>
      </c>
      <c r="B2" s="73"/>
      <c r="C2" s="73"/>
      <c r="D2" s="73"/>
      <c r="E2" s="73"/>
      <c r="F2" s="74"/>
      <c r="G2" s="73"/>
      <c r="H2" s="73"/>
      <c r="I2" s="73"/>
    </row>
    <row r="3" ht="16.8" customHeight="1" spans="1:12">
      <c r="A3" s="75" t="s">
        <v>64</v>
      </c>
      <c r="B3" s="76" t="s">
        <v>65</v>
      </c>
      <c r="C3" s="76" t="s">
        <v>66</v>
      </c>
      <c r="D3" s="76" t="s">
        <v>67</v>
      </c>
      <c r="E3" s="76" t="s">
        <v>68</v>
      </c>
      <c r="F3" s="76" t="s">
        <v>69</v>
      </c>
      <c r="G3" s="76" t="s">
        <v>70</v>
      </c>
      <c r="H3" s="75" t="s">
        <v>64</v>
      </c>
      <c r="I3" s="76" t="s">
        <v>65</v>
      </c>
      <c r="J3" s="76" t="s">
        <v>66</v>
      </c>
      <c r="K3" s="76" t="s">
        <v>68</v>
      </c>
      <c r="L3" s="76" t="s">
        <v>69</v>
      </c>
    </row>
    <row r="4" ht="16.8" customHeight="1" spans="1:12">
      <c r="A4" s="77" t="s">
        <v>71</v>
      </c>
      <c r="B4" s="78">
        <v>200687</v>
      </c>
      <c r="C4" s="78">
        <v>187817</v>
      </c>
      <c r="D4" s="78">
        <v>187817</v>
      </c>
      <c r="E4" s="78">
        <f t="shared" ref="E4:E15" si="0">B4-C4</f>
        <v>12870</v>
      </c>
      <c r="F4" s="76">
        <f>'2018年收入'!B27</f>
        <v>205976</v>
      </c>
      <c r="G4" s="78">
        <f>F4</f>
        <v>205976</v>
      </c>
      <c r="H4" s="77" t="s">
        <v>72</v>
      </c>
      <c r="I4" s="78">
        <v>442950</v>
      </c>
      <c r="J4" s="78">
        <f>454860+3506+2962</f>
        <v>461328</v>
      </c>
      <c r="K4" s="78">
        <f t="shared" ref="K4:K15" si="1">I4-J4</f>
        <v>-18378</v>
      </c>
      <c r="L4" s="103">
        <v>515146</v>
      </c>
    </row>
    <row r="5" ht="16.8" customHeight="1" spans="1:12">
      <c r="A5" s="77" t="s">
        <v>73</v>
      </c>
      <c r="B5" s="78">
        <f t="shared" ref="B5:G5" si="2">SUM(B6,B11,B25)</f>
        <v>247363</v>
      </c>
      <c r="C5" s="78">
        <f t="shared" si="2"/>
        <v>253005</v>
      </c>
      <c r="D5" s="78">
        <f t="shared" si="2"/>
        <v>77283</v>
      </c>
      <c r="E5" s="78">
        <f t="shared" si="2"/>
        <v>-5642</v>
      </c>
      <c r="F5" s="76">
        <f t="shared" si="2"/>
        <v>288004</v>
      </c>
      <c r="G5" s="78">
        <f t="shared" si="2"/>
        <v>66261</v>
      </c>
      <c r="H5" s="79" t="s">
        <v>74</v>
      </c>
      <c r="I5" s="78">
        <f>SUM(I6,I11,I24)</f>
        <v>0</v>
      </c>
      <c r="J5" s="49"/>
      <c r="K5" s="49">
        <f t="shared" si="1"/>
        <v>0</v>
      </c>
      <c r="L5" s="48"/>
    </row>
    <row r="6" ht="16.8" customHeight="1" spans="1:12">
      <c r="A6" s="77" t="s">
        <v>75</v>
      </c>
      <c r="B6" s="80">
        <f t="shared" ref="B6:G6" si="3">SUM(B7:B10)</f>
        <v>10095</v>
      </c>
      <c r="C6" s="80">
        <f t="shared" si="3"/>
        <v>8664</v>
      </c>
      <c r="D6" s="80">
        <f t="shared" si="3"/>
        <v>7021</v>
      </c>
      <c r="E6" s="80">
        <f t="shared" si="0"/>
        <v>1431</v>
      </c>
      <c r="F6" s="81">
        <f t="shared" si="3"/>
        <v>36688</v>
      </c>
      <c r="G6" s="80">
        <f t="shared" si="3"/>
        <v>8769</v>
      </c>
      <c r="H6" s="79" t="s">
        <v>76</v>
      </c>
      <c r="I6" s="78">
        <f>SUM(I7:I10)</f>
        <v>0</v>
      </c>
      <c r="J6" s="49"/>
      <c r="K6" s="49">
        <f t="shared" si="1"/>
        <v>0</v>
      </c>
      <c r="L6" s="48"/>
    </row>
    <row r="7" ht="16.8" customHeight="1" spans="1:12">
      <c r="A7" s="82" t="s">
        <v>77</v>
      </c>
      <c r="B7" s="78">
        <v>5050</v>
      </c>
      <c r="C7" s="78">
        <f>5489+6</f>
        <v>5495</v>
      </c>
      <c r="D7" s="78">
        <f>5489+6</f>
        <v>5495</v>
      </c>
      <c r="E7" s="78">
        <f t="shared" si="0"/>
        <v>-445</v>
      </c>
      <c r="F7" s="81">
        <v>8106</v>
      </c>
      <c r="G7" s="78">
        <v>5600</v>
      </c>
      <c r="H7" s="83" t="s">
        <v>78</v>
      </c>
      <c r="I7" s="78">
        <v>0</v>
      </c>
      <c r="J7" s="49"/>
      <c r="K7" s="49">
        <f t="shared" si="1"/>
        <v>0</v>
      </c>
      <c r="L7" s="48"/>
    </row>
    <row r="8" ht="16.8" customHeight="1" spans="1:12">
      <c r="A8" s="82" t="s">
        <v>79</v>
      </c>
      <c r="B8" s="78">
        <v>702</v>
      </c>
      <c r="C8" s="78">
        <v>702</v>
      </c>
      <c r="D8" s="78">
        <v>702</v>
      </c>
      <c r="E8" s="78">
        <f t="shared" si="0"/>
        <v>0</v>
      </c>
      <c r="F8" s="81">
        <v>702</v>
      </c>
      <c r="G8" s="78">
        <v>702</v>
      </c>
      <c r="H8" s="83" t="s">
        <v>80</v>
      </c>
      <c r="I8" s="78">
        <v>0</v>
      </c>
      <c r="J8" s="49"/>
      <c r="K8" s="49">
        <f t="shared" si="1"/>
        <v>0</v>
      </c>
      <c r="L8" s="48"/>
    </row>
    <row r="9" ht="16.8" customHeight="1" spans="1:12">
      <c r="A9" s="82" t="s">
        <v>81</v>
      </c>
      <c r="B9" s="78">
        <v>1643</v>
      </c>
      <c r="C9" s="84">
        <v>1643</v>
      </c>
      <c r="D9" s="84"/>
      <c r="E9" s="78">
        <f t="shared" si="0"/>
        <v>0</v>
      </c>
      <c r="F9" s="81">
        <v>1643</v>
      </c>
      <c r="G9" s="84">
        <v>1643</v>
      </c>
      <c r="H9" s="83" t="s">
        <v>82</v>
      </c>
      <c r="I9" s="78">
        <v>0</v>
      </c>
      <c r="J9" s="49"/>
      <c r="K9" s="49">
        <f t="shared" si="1"/>
        <v>0</v>
      </c>
      <c r="L9" s="48"/>
    </row>
    <row r="10" ht="16.8" customHeight="1" spans="1:12">
      <c r="A10" s="82" t="s">
        <v>83</v>
      </c>
      <c r="B10" s="78">
        <v>2700</v>
      </c>
      <c r="C10" s="85">
        <f t="shared" ref="C10:G10" si="4">824</f>
        <v>824</v>
      </c>
      <c r="D10" s="85">
        <v>824</v>
      </c>
      <c r="E10" s="78">
        <f t="shared" si="0"/>
        <v>1876</v>
      </c>
      <c r="F10" s="81">
        <v>26237</v>
      </c>
      <c r="G10" s="85">
        <f t="shared" si="4"/>
        <v>824</v>
      </c>
      <c r="H10" s="83" t="s">
        <v>84</v>
      </c>
      <c r="I10" s="78">
        <v>0</v>
      </c>
      <c r="J10" s="49"/>
      <c r="K10" s="49">
        <f t="shared" si="1"/>
        <v>0</v>
      </c>
      <c r="L10" s="48"/>
    </row>
    <row r="11" ht="16.8" customHeight="1" spans="1:12">
      <c r="A11" s="77" t="s">
        <v>85</v>
      </c>
      <c r="B11" s="80">
        <f t="shared" ref="B11:G11" si="5">SUM(B12:B24)</f>
        <v>139768</v>
      </c>
      <c r="C11" s="80">
        <f t="shared" si="5"/>
        <v>146841</v>
      </c>
      <c r="D11" s="80">
        <f t="shared" si="5"/>
        <v>70262</v>
      </c>
      <c r="E11" s="80">
        <f t="shared" si="0"/>
        <v>-7073</v>
      </c>
      <c r="F11" s="81">
        <f t="shared" si="5"/>
        <v>157316</v>
      </c>
      <c r="G11" s="80">
        <f t="shared" si="5"/>
        <v>57492</v>
      </c>
      <c r="H11" s="79" t="s">
        <v>86</v>
      </c>
      <c r="I11" s="78">
        <f>SUM(I12:I23)</f>
        <v>0</v>
      </c>
      <c r="J11" s="49"/>
      <c r="K11" s="49">
        <f t="shared" si="1"/>
        <v>0</v>
      </c>
      <c r="L11" s="48"/>
    </row>
    <row r="12" ht="16.8" customHeight="1" spans="1:12">
      <c r="A12" s="82" t="s">
        <v>87</v>
      </c>
      <c r="B12" s="78">
        <v>22068</v>
      </c>
      <c r="C12" s="86">
        <f>22068+220+5255</f>
        <v>27543</v>
      </c>
      <c r="D12" s="86">
        <f>22068+220+5255</f>
        <v>27543</v>
      </c>
      <c r="E12" s="78">
        <f t="shared" si="0"/>
        <v>-5475</v>
      </c>
      <c r="F12" s="81">
        <v>37112</v>
      </c>
      <c r="G12" s="78">
        <f>27543+2452</f>
        <v>29995</v>
      </c>
      <c r="H12" s="83" t="s">
        <v>88</v>
      </c>
      <c r="I12" s="78">
        <v>0</v>
      </c>
      <c r="J12" s="49"/>
      <c r="K12" s="49">
        <f t="shared" si="1"/>
        <v>0</v>
      </c>
      <c r="L12" s="48"/>
    </row>
    <row r="13" ht="16.8" customHeight="1" spans="1:12">
      <c r="A13" s="82" t="s">
        <v>89</v>
      </c>
      <c r="B13" s="78"/>
      <c r="C13" s="78">
        <v>2141</v>
      </c>
      <c r="D13" s="78"/>
      <c r="E13" s="78">
        <f t="shared" si="0"/>
        <v>-2141</v>
      </c>
      <c r="F13" s="81">
        <v>2200</v>
      </c>
      <c r="G13" s="78"/>
      <c r="H13" s="83" t="s">
        <v>90</v>
      </c>
      <c r="I13" s="78">
        <v>0</v>
      </c>
      <c r="J13" s="49"/>
      <c r="K13" s="49">
        <f t="shared" si="1"/>
        <v>0</v>
      </c>
      <c r="L13" s="48"/>
    </row>
    <row r="14" ht="16.8" customHeight="1" spans="1:12">
      <c r="A14" s="87" t="s">
        <v>91</v>
      </c>
      <c r="B14" s="78">
        <v>7170</v>
      </c>
      <c r="C14" s="86">
        <f>7170+618+2022</f>
        <v>9810</v>
      </c>
      <c r="D14" s="86">
        <f>7170+2022</f>
        <v>9192</v>
      </c>
      <c r="E14" s="78">
        <f t="shared" si="0"/>
        <v>-2640</v>
      </c>
      <c r="F14" s="81">
        <v>7470</v>
      </c>
      <c r="G14" s="78">
        <v>9192</v>
      </c>
      <c r="H14" s="83" t="s">
        <v>92</v>
      </c>
      <c r="I14" s="78">
        <v>0</v>
      </c>
      <c r="J14" s="49"/>
      <c r="K14" s="49">
        <f t="shared" si="1"/>
        <v>0</v>
      </c>
      <c r="L14" s="48"/>
    </row>
    <row r="15" ht="16.8" customHeight="1" spans="1:12">
      <c r="A15" s="82" t="s">
        <v>93</v>
      </c>
      <c r="B15" s="78">
        <v>1000</v>
      </c>
      <c r="C15" s="78">
        <f>691+118</f>
        <v>809</v>
      </c>
      <c r="D15" s="78">
        <v>118</v>
      </c>
      <c r="E15" s="78">
        <f t="shared" si="0"/>
        <v>191</v>
      </c>
      <c r="F15" s="81">
        <v>5337</v>
      </c>
      <c r="G15" s="78">
        <v>311</v>
      </c>
      <c r="H15" s="83" t="s">
        <v>94</v>
      </c>
      <c r="I15" s="78">
        <v>0</v>
      </c>
      <c r="J15" s="49"/>
      <c r="K15" s="49">
        <f t="shared" si="1"/>
        <v>0</v>
      </c>
      <c r="L15" s="48"/>
    </row>
    <row r="16" ht="16.8" customHeight="1" spans="1:12">
      <c r="A16" s="82" t="s">
        <v>95</v>
      </c>
      <c r="B16" s="78"/>
      <c r="C16" s="78"/>
      <c r="D16" s="78"/>
      <c r="E16" s="78"/>
      <c r="F16" s="81">
        <v>272</v>
      </c>
      <c r="G16" s="78"/>
      <c r="H16" s="83" t="s">
        <v>96</v>
      </c>
      <c r="I16" s="78">
        <v>0</v>
      </c>
      <c r="J16" s="49"/>
      <c r="K16" s="49">
        <f t="shared" ref="K16:K24" si="6">I16-J16</f>
        <v>0</v>
      </c>
      <c r="L16" s="48"/>
    </row>
    <row r="17" ht="16.8" customHeight="1" spans="1:12">
      <c r="A17" s="82" t="s">
        <v>97</v>
      </c>
      <c r="B17" s="78">
        <v>1295</v>
      </c>
      <c r="C17" s="78">
        <v>1093</v>
      </c>
      <c r="D17" s="78"/>
      <c r="E17" s="78">
        <f t="shared" ref="E17:E40" si="7">B17-C17</f>
        <v>202</v>
      </c>
      <c r="F17" s="81">
        <v>2038</v>
      </c>
      <c r="G17" s="78"/>
      <c r="H17" s="83" t="s">
        <v>98</v>
      </c>
      <c r="I17" s="78">
        <v>0</v>
      </c>
      <c r="J17" s="49"/>
      <c r="K17" s="49">
        <f t="shared" si="6"/>
        <v>0</v>
      </c>
      <c r="L17" s="48"/>
    </row>
    <row r="18" ht="16.8" customHeight="1" spans="1:12">
      <c r="A18" s="82" t="s">
        <v>99</v>
      </c>
      <c r="B18" s="78">
        <v>11604</v>
      </c>
      <c r="C18" s="78">
        <v>9886</v>
      </c>
      <c r="D18" s="78">
        <v>1710</v>
      </c>
      <c r="E18" s="78">
        <f t="shared" si="7"/>
        <v>1718</v>
      </c>
      <c r="F18" s="81">
        <v>9972</v>
      </c>
      <c r="G18" s="78"/>
      <c r="H18" s="83" t="s">
        <v>100</v>
      </c>
      <c r="I18" s="78">
        <v>0</v>
      </c>
      <c r="J18" s="49"/>
      <c r="K18" s="49">
        <f t="shared" si="6"/>
        <v>0</v>
      </c>
      <c r="L18" s="48"/>
    </row>
    <row r="19" ht="16.8" customHeight="1" spans="1:12">
      <c r="A19" s="82" t="s">
        <v>101</v>
      </c>
      <c r="B19" s="78">
        <v>32180</v>
      </c>
      <c r="C19" s="78">
        <v>25920</v>
      </c>
      <c r="D19" s="78"/>
      <c r="E19" s="78">
        <f t="shared" si="7"/>
        <v>6260</v>
      </c>
      <c r="F19" s="81">
        <v>25920</v>
      </c>
      <c r="G19" s="78"/>
      <c r="H19" s="83" t="s">
        <v>102</v>
      </c>
      <c r="I19" s="78">
        <v>0</v>
      </c>
      <c r="J19" s="49"/>
      <c r="K19" s="49">
        <f t="shared" si="6"/>
        <v>0</v>
      </c>
      <c r="L19" s="48"/>
    </row>
    <row r="20" ht="16.8" customHeight="1" spans="1:12">
      <c r="A20" s="82" t="s">
        <v>103</v>
      </c>
      <c r="B20" s="78">
        <v>31722</v>
      </c>
      <c r="C20" s="78">
        <v>30581</v>
      </c>
      <c r="D20" s="78">
        <v>446</v>
      </c>
      <c r="E20" s="78">
        <f t="shared" si="7"/>
        <v>1141</v>
      </c>
      <c r="F20" s="81">
        <v>33469</v>
      </c>
      <c r="G20" s="78"/>
      <c r="H20" s="83" t="s">
        <v>104</v>
      </c>
      <c r="I20" s="78">
        <v>0</v>
      </c>
      <c r="J20" s="49"/>
      <c r="K20" s="49">
        <f t="shared" si="6"/>
        <v>0</v>
      </c>
      <c r="L20" s="48"/>
    </row>
    <row r="21" ht="16.8" customHeight="1" spans="1:12">
      <c r="A21" s="82" t="s">
        <v>105</v>
      </c>
      <c r="B21" s="78">
        <v>3000</v>
      </c>
      <c r="C21" s="78">
        <v>2729</v>
      </c>
      <c r="D21" s="78"/>
      <c r="E21" s="78">
        <f t="shared" si="7"/>
        <v>271</v>
      </c>
      <c r="F21" s="81">
        <v>3575</v>
      </c>
      <c r="G21" s="78">
        <v>441</v>
      </c>
      <c r="H21" s="83" t="s">
        <v>106</v>
      </c>
      <c r="I21" s="78">
        <v>0</v>
      </c>
      <c r="J21" s="49"/>
      <c r="K21" s="49">
        <f t="shared" si="6"/>
        <v>0</v>
      </c>
      <c r="L21" s="48"/>
    </row>
    <row r="22" ht="16.8" customHeight="1" spans="1:12">
      <c r="A22" s="82" t="s">
        <v>107</v>
      </c>
      <c r="B22" s="78">
        <v>4500</v>
      </c>
      <c r="C22" s="78">
        <v>4296</v>
      </c>
      <c r="D22" s="78">
        <v>4296</v>
      </c>
      <c r="E22" s="78">
        <f t="shared" si="7"/>
        <v>204</v>
      </c>
      <c r="F22" s="81">
        <v>4296</v>
      </c>
      <c r="G22" s="78">
        <v>4000</v>
      </c>
      <c r="H22" s="83" t="s">
        <v>108</v>
      </c>
      <c r="I22" s="78">
        <v>0</v>
      </c>
      <c r="J22" s="49"/>
      <c r="K22" s="49">
        <f t="shared" si="6"/>
        <v>0</v>
      </c>
      <c r="L22" s="48"/>
    </row>
    <row r="23" ht="16.8" customHeight="1" spans="1:12">
      <c r="A23" s="82" t="s">
        <v>109</v>
      </c>
      <c r="B23" s="78">
        <v>25229</v>
      </c>
      <c r="C23" s="86">
        <f>14221+528+308+11008+361</f>
        <v>26426</v>
      </c>
      <c r="D23" s="86">
        <f>14221+308+11008+361</f>
        <v>25898</v>
      </c>
      <c r="E23" s="78">
        <f t="shared" si="7"/>
        <v>-1197</v>
      </c>
      <c r="F23" s="81">
        <v>22962</v>
      </c>
      <c r="G23" s="86">
        <v>12494</v>
      </c>
      <c r="H23" s="83" t="s">
        <v>110</v>
      </c>
      <c r="I23" s="78">
        <v>0</v>
      </c>
      <c r="J23" s="49"/>
      <c r="K23" s="49">
        <f t="shared" si="6"/>
        <v>0</v>
      </c>
      <c r="L23" s="48"/>
    </row>
    <row r="24" ht="16.8" customHeight="1" spans="1:12">
      <c r="A24" s="82" t="s">
        <v>111</v>
      </c>
      <c r="B24" s="78"/>
      <c r="C24" s="88">
        <f>1059+1746+2802</f>
        <v>5607</v>
      </c>
      <c r="D24" s="78">
        <v>1059</v>
      </c>
      <c r="E24" s="78">
        <f t="shared" si="7"/>
        <v>-5607</v>
      </c>
      <c r="F24" s="81">
        <f>1911+800-18</f>
        <v>2693</v>
      </c>
      <c r="G24" s="78">
        <v>1059</v>
      </c>
      <c r="H24" s="79" t="s">
        <v>112</v>
      </c>
      <c r="I24" s="78">
        <v>0</v>
      </c>
      <c r="J24" s="49"/>
      <c r="K24" s="49">
        <f t="shared" si="6"/>
        <v>0</v>
      </c>
      <c r="L24" s="48"/>
    </row>
    <row r="25" ht="16.8" customHeight="1" spans="1:12">
      <c r="A25" s="77" t="s">
        <v>113</v>
      </c>
      <c r="B25" s="80">
        <v>97500</v>
      </c>
      <c r="C25" s="80">
        <v>97500</v>
      </c>
      <c r="D25" s="80"/>
      <c r="E25" s="80">
        <f t="shared" si="7"/>
        <v>0</v>
      </c>
      <c r="F25" s="81">
        <v>94000</v>
      </c>
      <c r="G25" s="80"/>
      <c r="H25" s="79" t="s">
        <v>114</v>
      </c>
      <c r="I25" s="78">
        <f t="shared" ref="I25:L25" si="8">SUM(I26:I28)</f>
        <v>10500</v>
      </c>
      <c r="J25" s="78">
        <f t="shared" si="8"/>
        <v>10500</v>
      </c>
      <c r="K25" s="78">
        <f t="shared" si="8"/>
        <v>0</v>
      </c>
      <c r="L25" s="76">
        <f t="shared" si="8"/>
        <v>11500</v>
      </c>
    </row>
    <row r="26" ht="16.8" customHeight="1" spans="1:12">
      <c r="A26" s="77" t="s">
        <v>115</v>
      </c>
      <c r="B26" s="78">
        <f>SUM(B27:B29)</f>
        <v>0</v>
      </c>
      <c r="C26" s="78"/>
      <c r="D26" s="78"/>
      <c r="E26" s="78">
        <f t="shared" si="7"/>
        <v>0</v>
      </c>
      <c r="F26" s="81"/>
      <c r="G26" s="78"/>
      <c r="H26" s="83" t="s">
        <v>116</v>
      </c>
      <c r="I26" s="78">
        <v>1022</v>
      </c>
      <c r="J26" s="78">
        <v>1022</v>
      </c>
      <c r="K26" s="49">
        <f t="shared" ref="K26:K28" si="9">I26-J26</f>
        <v>0</v>
      </c>
      <c r="L26" s="81">
        <v>1022</v>
      </c>
    </row>
    <row r="27" ht="16.8" customHeight="1" spans="1:12">
      <c r="A27" s="82" t="s">
        <v>117</v>
      </c>
      <c r="B27" s="78">
        <v>0</v>
      </c>
      <c r="C27" s="78"/>
      <c r="D27" s="78"/>
      <c r="E27" s="78">
        <f t="shared" si="7"/>
        <v>0</v>
      </c>
      <c r="F27" s="81"/>
      <c r="G27" s="78"/>
      <c r="H27" s="83" t="s">
        <v>118</v>
      </c>
      <c r="I27" s="78">
        <v>8</v>
      </c>
      <c r="J27" s="78">
        <v>8</v>
      </c>
      <c r="K27" s="49">
        <f t="shared" si="9"/>
        <v>0</v>
      </c>
      <c r="L27" s="81">
        <v>8</v>
      </c>
    </row>
    <row r="28" ht="16.8" customHeight="1" spans="1:12">
      <c r="A28" s="82" t="s">
        <v>119</v>
      </c>
      <c r="B28" s="78">
        <v>0</v>
      </c>
      <c r="C28" s="78"/>
      <c r="D28" s="78"/>
      <c r="E28" s="78">
        <f t="shared" si="7"/>
        <v>0</v>
      </c>
      <c r="F28" s="81"/>
      <c r="G28" s="78"/>
      <c r="H28" s="83" t="s">
        <v>120</v>
      </c>
      <c r="I28" s="78">
        <v>9470</v>
      </c>
      <c r="J28" s="78">
        <v>9470</v>
      </c>
      <c r="K28" s="49">
        <f t="shared" si="9"/>
        <v>0</v>
      </c>
      <c r="L28" s="48">
        <v>10470</v>
      </c>
    </row>
    <row r="29" ht="16.8" customHeight="1" spans="1:12">
      <c r="A29" s="82" t="s">
        <v>121</v>
      </c>
      <c r="B29" s="78">
        <v>0</v>
      </c>
      <c r="C29" s="78"/>
      <c r="D29" s="78"/>
      <c r="E29" s="78">
        <f t="shared" si="7"/>
        <v>0</v>
      </c>
      <c r="F29" s="81"/>
      <c r="G29" s="78"/>
      <c r="H29" s="79" t="s">
        <v>122</v>
      </c>
      <c r="I29" s="78">
        <f t="shared" ref="I29:L29" si="10">I30</f>
        <v>70400</v>
      </c>
      <c r="J29" s="78">
        <f t="shared" si="10"/>
        <v>124716</v>
      </c>
      <c r="K29" s="78">
        <f t="shared" si="10"/>
        <v>-54316</v>
      </c>
      <c r="L29" s="76">
        <f t="shared" si="10"/>
        <v>5667</v>
      </c>
    </row>
    <row r="30" ht="16.8" customHeight="1" spans="1:12">
      <c r="A30" s="77" t="s">
        <v>123</v>
      </c>
      <c r="B30" s="89">
        <f t="shared" ref="B30:B35" si="11">B31</f>
        <v>0</v>
      </c>
      <c r="C30" s="89"/>
      <c r="D30" s="89"/>
      <c r="E30" s="78">
        <f t="shared" si="7"/>
        <v>0</v>
      </c>
      <c r="F30" s="81">
        <f>F31</f>
        <v>10800</v>
      </c>
      <c r="G30" s="78"/>
      <c r="H30" s="90" t="s">
        <v>124</v>
      </c>
      <c r="I30" s="78">
        <f t="shared" ref="I30:L30" si="12">I31</f>
        <v>70400</v>
      </c>
      <c r="J30" s="78">
        <f t="shared" si="12"/>
        <v>124716</v>
      </c>
      <c r="K30" s="78">
        <f t="shared" si="12"/>
        <v>-54316</v>
      </c>
      <c r="L30" s="81">
        <f t="shared" si="12"/>
        <v>5667</v>
      </c>
    </row>
    <row r="31" ht="16.8" customHeight="1" spans="1:12">
      <c r="A31" s="77" t="s">
        <v>125</v>
      </c>
      <c r="B31" s="78">
        <f t="shared" si="11"/>
        <v>0</v>
      </c>
      <c r="C31" s="91"/>
      <c r="D31" s="91"/>
      <c r="E31" s="78">
        <f t="shared" si="7"/>
        <v>0</v>
      </c>
      <c r="F31" s="92">
        <f>F32</f>
        <v>10800</v>
      </c>
      <c r="G31" s="91"/>
      <c r="H31" s="79" t="s">
        <v>126</v>
      </c>
      <c r="I31" s="93">
        <f t="shared" ref="I31:L31" si="13">SUM(I32:I33)</f>
        <v>70400</v>
      </c>
      <c r="J31" s="93">
        <f t="shared" si="13"/>
        <v>124716</v>
      </c>
      <c r="K31" s="93">
        <f t="shared" si="13"/>
        <v>-54316</v>
      </c>
      <c r="L31" s="104">
        <f t="shared" si="13"/>
        <v>5667</v>
      </c>
    </row>
    <row r="32" ht="16.8" customHeight="1" spans="1:12">
      <c r="A32" s="77" t="s">
        <v>127</v>
      </c>
      <c r="B32" s="93">
        <f>SUM(B33:B34)</f>
        <v>0</v>
      </c>
      <c r="C32" s="93"/>
      <c r="D32" s="93"/>
      <c r="E32" s="78">
        <f t="shared" si="7"/>
        <v>0</v>
      </c>
      <c r="F32" s="81">
        <f>F33+F34</f>
        <v>10800</v>
      </c>
      <c r="G32" s="78"/>
      <c r="H32" s="83" t="s">
        <v>128</v>
      </c>
      <c r="I32" s="78">
        <v>4600</v>
      </c>
      <c r="J32" s="78">
        <v>4600</v>
      </c>
      <c r="K32" s="78">
        <f t="shared" ref="K32:K40" si="14">I32-J32</f>
        <v>0</v>
      </c>
      <c r="L32" s="48">
        <v>5667</v>
      </c>
    </row>
    <row r="33" ht="16.8" customHeight="1" spans="1:12">
      <c r="A33" s="82" t="s">
        <v>129</v>
      </c>
      <c r="B33" s="78">
        <v>0</v>
      </c>
      <c r="C33" s="78"/>
      <c r="D33" s="78"/>
      <c r="E33" s="78">
        <f t="shared" si="7"/>
        <v>0</v>
      </c>
      <c r="F33" s="81">
        <v>10800</v>
      </c>
      <c r="G33" s="78"/>
      <c r="H33" s="83" t="s">
        <v>130</v>
      </c>
      <c r="I33" s="78">
        <v>65800</v>
      </c>
      <c r="J33" s="78">
        <f>142216-22100</f>
        <v>120116</v>
      </c>
      <c r="K33" s="78">
        <f t="shared" si="14"/>
        <v>-54316</v>
      </c>
      <c r="L33" s="48"/>
    </row>
    <row r="34" ht="16.8" customHeight="1" spans="1:12">
      <c r="A34" s="82" t="s">
        <v>131</v>
      </c>
      <c r="B34" s="78">
        <v>0</v>
      </c>
      <c r="C34" s="78"/>
      <c r="D34" s="78"/>
      <c r="E34" s="78">
        <f t="shared" si="7"/>
        <v>0</v>
      </c>
      <c r="F34" s="81"/>
      <c r="G34" s="78"/>
      <c r="H34" s="79" t="s">
        <v>132</v>
      </c>
      <c r="I34" s="78">
        <f>I35</f>
        <v>0</v>
      </c>
      <c r="J34" s="49"/>
      <c r="K34" s="78">
        <f t="shared" si="14"/>
        <v>0</v>
      </c>
      <c r="L34" s="48"/>
    </row>
    <row r="35" ht="16.8" customHeight="1" spans="1:12">
      <c r="A35" s="77" t="s">
        <v>133</v>
      </c>
      <c r="B35" s="78">
        <f t="shared" si="11"/>
        <v>65800</v>
      </c>
      <c r="C35" s="78">
        <f>C36</f>
        <v>142215.58</v>
      </c>
      <c r="D35" s="78"/>
      <c r="E35" s="78">
        <f t="shared" si="7"/>
        <v>-76415.58</v>
      </c>
      <c r="F35" s="81"/>
      <c r="G35" s="78"/>
      <c r="H35" s="83" t="s">
        <v>134</v>
      </c>
      <c r="I35" s="78">
        <f>SUM(I36:I36)</f>
        <v>0</v>
      </c>
      <c r="J35" s="49"/>
      <c r="K35" s="78">
        <f t="shared" si="14"/>
        <v>0</v>
      </c>
      <c r="L35" s="48"/>
    </row>
    <row r="36" ht="16.8" customHeight="1" spans="1:12">
      <c r="A36" s="82" t="s">
        <v>135</v>
      </c>
      <c r="B36" s="89">
        <f>SUM(B37:B37)</f>
        <v>65800</v>
      </c>
      <c r="C36" s="89">
        <f>SUM(C37:C37)</f>
        <v>142215.58</v>
      </c>
      <c r="D36" s="89"/>
      <c r="E36" s="78">
        <f t="shared" si="7"/>
        <v>-76415.58</v>
      </c>
      <c r="F36" s="92"/>
      <c r="G36" s="78"/>
      <c r="H36" s="94" t="s">
        <v>136</v>
      </c>
      <c r="I36" s="78"/>
      <c r="J36" s="49"/>
      <c r="K36" s="78">
        <f t="shared" si="14"/>
        <v>0</v>
      </c>
      <c r="L36" s="48"/>
    </row>
    <row r="37" ht="16.8" customHeight="1" spans="1:12">
      <c r="A37" s="82" t="s">
        <v>137</v>
      </c>
      <c r="B37" s="78">
        <v>65800</v>
      </c>
      <c r="C37" s="91">
        <f>107115.58+13000+22100</f>
        <v>142215.58</v>
      </c>
      <c r="D37" s="91"/>
      <c r="E37" s="78">
        <f t="shared" si="7"/>
        <v>-76415.58</v>
      </c>
      <c r="F37" s="92"/>
      <c r="G37" s="91"/>
      <c r="H37" s="95" t="s">
        <v>138</v>
      </c>
      <c r="I37" s="78"/>
      <c r="J37" s="49"/>
      <c r="K37" s="78">
        <f t="shared" si="14"/>
        <v>0</v>
      </c>
      <c r="L37" s="48"/>
    </row>
    <row r="38" ht="16.8" customHeight="1" spans="1:12">
      <c r="A38" s="77" t="s">
        <v>139</v>
      </c>
      <c r="B38" s="78"/>
      <c r="C38" s="96"/>
      <c r="D38" s="96"/>
      <c r="E38" s="78"/>
      <c r="F38" s="97">
        <v>530</v>
      </c>
      <c r="G38" s="96"/>
      <c r="H38" s="79" t="s">
        <v>140</v>
      </c>
      <c r="I38" s="93"/>
      <c r="J38" s="49"/>
      <c r="K38" s="78"/>
      <c r="L38" s="48"/>
    </row>
    <row r="39" ht="16.8" customHeight="1" spans="1:12">
      <c r="A39" s="77" t="s">
        <v>141</v>
      </c>
      <c r="B39" s="78">
        <v>10000</v>
      </c>
      <c r="C39" s="98">
        <v>13506</v>
      </c>
      <c r="D39" s="98"/>
      <c r="E39" s="78">
        <f>B39-C39</f>
        <v>-3506</v>
      </c>
      <c r="F39" s="99"/>
      <c r="G39" s="98"/>
      <c r="H39" s="79" t="s">
        <v>142</v>
      </c>
      <c r="I39" s="93">
        <v>0</v>
      </c>
      <c r="J39" s="49"/>
      <c r="K39" s="78">
        <f>I39-J39</f>
        <v>0</v>
      </c>
      <c r="L39" s="48"/>
    </row>
    <row r="40" ht="16.8" customHeight="1" spans="1:12">
      <c r="A40" s="77" t="s">
        <v>143</v>
      </c>
      <c r="B40" s="78"/>
      <c r="C40" s="78"/>
      <c r="D40" s="78"/>
      <c r="E40" s="78">
        <f>B40-C40</f>
        <v>0</v>
      </c>
      <c r="F40" s="76">
        <f>SUM(F41:F42)</f>
        <v>27003</v>
      </c>
      <c r="G40" s="78"/>
      <c r="I40" s="78">
        <f>B43-I4-I5-I25-I29-I34-I37-I39</f>
        <v>0</v>
      </c>
      <c r="J40" s="49"/>
      <c r="K40" s="78">
        <f>I40-J40</f>
        <v>0</v>
      </c>
      <c r="L40" s="48"/>
    </row>
    <row r="41" ht="16.8" customHeight="1" spans="1:12">
      <c r="A41" s="82" t="s">
        <v>144</v>
      </c>
      <c r="B41" s="78">
        <v>0</v>
      </c>
      <c r="C41" s="78"/>
      <c r="D41" s="78"/>
      <c r="E41" s="78">
        <f>B41-C41</f>
        <v>0</v>
      </c>
      <c r="F41" s="81">
        <v>17003</v>
      </c>
      <c r="G41" s="78">
        <v>3000</v>
      </c>
      <c r="H41" s="90"/>
      <c r="I41" s="78"/>
      <c r="J41" s="49"/>
      <c r="K41" s="78"/>
      <c r="L41" s="48"/>
    </row>
    <row r="42" ht="16.8" customHeight="1" spans="1:12">
      <c r="A42" s="82" t="s">
        <v>145</v>
      </c>
      <c r="B42" s="78"/>
      <c r="C42" s="78"/>
      <c r="D42" s="78"/>
      <c r="E42" s="78"/>
      <c r="F42" s="81">
        <v>10000</v>
      </c>
      <c r="G42" s="91"/>
      <c r="H42" s="90"/>
      <c r="I42" s="78"/>
      <c r="J42" s="49"/>
      <c r="K42" s="78">
        <f>I42-J42</f>
        <v>0</v>
      </c>
      <c r="L42" s="48"/>
    </row>
    <row r="43" ht="16.8" customHeight="1" spans="1:12">
      <c r="A43" s="100" t="s">
        <v>146</v>
      </c>
      <c r="B43" s="78">
        <f t="shared" ref="B43:G43" si="15">SUM(B4:B5,B26:B26,B30,B35,B39:B40)</f>
        <v>523850</v>
      </c>
      <c r="C43" s="78">
        <f t="shared" si="15"/>
        <v>596543.58</v>
      </c>
      <c r="D43" s="78">
        <f t="shared" si="15"/>
        <v>265100</v>
      </c>
      <c r="E43" s="78">
        <f t="shared" si="15"/>
        <v>-72693.58</v>
      </c>
      <c r="F43" s="81">
        <f>SUM(F4:F5,F26:F26,F30,F35,F38,F39:F40)</f>
        <v>532313</v>
      </c>
      <c r="G43" s="78">
        <f t="shared" si="15"/>
        <v>272237</v>
      </c>
      <c r="H43" s="101" t="s">
        <v>147</v>
      </c>
      <c r="I43" s="78">
        <f>SUM(I4:I5,I25:I25,I29,I34,I37:I40)</f>
        <v>523850</v>
      </c>
      <c r="J43" s="78">
        <f>SUM(J4:J5,J25:J25,J29,J34,J37:J40)</f>
        <v>596544</v>
      </c>
      <c r="K43" s="78">
        <f>SUM(K4:K5,K25:K25,K29,K34,K37:K40)</f>
        <v>-72694</v>
      </c>
      <c r="L43" s="81">
        <f>SUM(L4:L5,L25:L25,L29,L34,L37:L39)</f>
        <v>532313</v>
      </c>
    </row>
  </sheetData>
  <mergeCells count="2">
    <mergeCell ref="A1:L1"/>
    <mergeCell ref="A2:I2"/>
  </mergeCells>
  <printOptions horizontalCentered="1" verticalCentered="1"/>
  <pageMargins left="0.590277777777778" right="0.590277777777778" top="0.196527777777778" bottom="0.196527777777778" header="0" footer="0"/>
  <pageSetup paperSize="1" orientation="portrait" blackAndWhite="1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2"/>
  <sheetViews>
    <sheetView workbookViewId="0">
      <selection activeCell="G14" sqref="G14"/>
    </sheetView>
  </sheetViews>
  <sheetFormatPr defaultColWidth="9" defaultRowHeight="14.25"/>
  <cols>
    <col min="1" max="1" width="26.5" style="52" customWidth="1"/>
    <col min="2" max="2" width="10.5" style="52" customWidth="1"/>
    <col min="3" max="3" width="11.875" style="52" customWidth="1"/>
    <col min="4" max="4" width="13.5" style="52" customWidth="1"/>
    <col min="5" max="5" width="12.875" style="52" customWidth="1"/>
    <col min="6" max="6" width="16.625" style="52" customWidth="1"/>
    <col min="7" max="7" width="11" style="52" customWidth="1"/>
    <col min="8" max="8" width="12.375" style="52" customWidth="1"/>
    <col min="9" max="9" width="11.5" style="52" customWidth="1"/>
    <col min="10" max="255" width="9" style="52"/>
    <col min="256" max="16384" width="9" style="51"/>
  </cols>
  <sheetData>
    <row r="1" s="51" customFormat="1" spans="1:255">
      <c r="A1" s="53" t="s">
        <v>148</v>
      </c>
      <c r="B1" s="53"/>
      <c r="C1" s="53"/>
      <c r="D1" s="53"/>
      <c r="E1" s="53"/>
      <c r="F1" s="53"/>
      <c r="G1" s="53"/>
      <c r="H1" s="53"/>
      <c r="I1" s="53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  <c r="IT1" s="52"/>
      <c r="IU1" s="52"/>
    </row>
    <row r="2" s="51" customFormat="1" ht="29.25" customHeight="1" spans="1:255">
      <c r="A2" s="53"/>
      <c r="B2" s="53"/>
      <c r="C2" s="53"/>
      <c r="D2" s="53"/>
      <c r="E2" s="53"/>
      <c r="F2" s="53"/>
      <c r="G2" s="53"/>
      <c r="H2" s="53"/>
      <c r="I2" s="53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2"/>
      <c r="EC2" s="52"/>
      <c r="ED2" s="52"/>
      <c r="EE2" s="52"/>
      <c r="EF2" s="52"/>
      <c r="EG2" s="52"/>
      <c r="EH2" s="52"/>
      <c r="EI2" s="52"/>
      <c r="EJ2" s="52"/>
      <c r="EK2" s="52"/>
      <c r="EL2" s="52"/>
      <c r="EM2" s="52"/>
      <c r="EN2" s="52"/>
      <c r="EO2" s="52"/>
      <c r="EP2" s="52"/>
      <c r="EQ2" s="52"/>
      <c r="ER2" s="52"/>
      <c r="ES2" s="52"/>
      <c r="ET2" s="52"/>
      <c r="EU2" s="52"/>
      <c r="EV2" s="52"/>
      <c r="EW2" s="52"/>
      <c r="EX2" s="52"/>
      <c r="EY2" s="52"/>
      <c r="EZ2" s="52"/>
      <c r="FA2" s="52"/>
      <c r="FB2" s="52"/>
      <c r="FC2" s="52"/>
      <c r="FD2" s="52"/>
      <c r="FE2" s="52"/>
      <c r="FF2" s="52"/>
      <c r="FG2" s="52"/>
      <c r="FH2" s="52"/>
      <c r="FI2" s="52"/>
      <c r="FJ2" s="52"/>
      <c r="FK2" s="52"/>
      <c r="FL2" s="52"/>
      <c r="FM2" s="52"/>
      <c r="FN2" s="52"/>
      <c r="FO2" s="52"/>
      <c r="FP2" s="52"/>
      <c r="FQ2" s="52"/>
      <c r="FR2" s="52"/>
      <c r="FS2" s="52"/>
      <c r="FT2" s="52"/>
      <c r="FU2" s="52"/>
      <c r="FV2" s="52"/>
      <c r="FW2" s="52"/>
      <c r="FX2" s="52"/>
      <c r="FY2" s="52"/>
      <c r="FZ2" s="52"/>
      <c r="GA2" s="52"/>
      <c r="GB2" s="52"/>
      <c r="GC2" s="52"/>
      <c r="GD2" s="52"/>
      <c r="GE2" s="52"/>
      <c r="GF2" s="52"/>
      <c r="GG2" s="52"/>
      <c r="GH2" s="52"/>
      <c r="GI2" s="52"/>
      <c r="GJ2" s="52"/>
      <c r="GK2" s="52"/>
      <c r="GL2" s="52"/>
      <c r="GM2" s="52"/>
      <c r="GN2" s="52"/>
      <c r="GO2" s="52"/>
      <c r="GP2" s="52"/>
      <c r="GQ2" s="52"/>
      <c r="GR2" s="52"/>
      <c r="GS2" s="52"/>
      <c r="GT2" s="52"/>
      <c r="GU2" s="52"/>
      <c r="GV2" s="52"/>
      <c r="GW2" s="52"/>
      <c r="GX2" s="52"/>
      <c r="GY2" s="52"/>
      <c r="GZ2" s="52"/>
      <c r="HA2" s="52"/>
      <c r="HB2" s="52"/>
      <c r="HC2" s="52"/>
      <c r="HD2" s="52"/>
      <c r="HE2" s="52"/>
      <c r="HF2" s="52"/>
      <c r="HG2" s="52"/>
      <c r="HH2" s="52"/>
      <c r="HI2" s="52"/>
      <c r="HJ2" s="52"/>
      <c r="HK2" s="52"/>
      <c r="HL2" s="52"/>
      <c r="HM2" s="52"/>
      <c r="HN2" s="52"/>
      <c r="HO2" s="52"/>
      <c r="HP2" s="52"/>
      <c r="HQ2" s="52"/>
      <c r="HR2" s="52"/>
      <c r="HS2" s="52"/>
      <c r="HT2" s="52"/>
      <c r="HU2" s="52"/>
      <c r="HV2" s="52"/>
      <c r="HW2" s="52"/>
      <c r="HX2" s="52"/>
      <c r="HY2" s="52"/>
      <c r="HZ2" s="52"/>
      <c r="IA2" s="52"/>
      <c r="IB2" s="52"/>
      <c r="IC2" s="52"/>
      <c r="ID2" s="52"/>
      <c r="IE2" s="52"/>
      <c r="IF2" s="52"/>
      <c r="IG2" s="52"/>
      <c r="IH2" s="52"/>
      <c r="II2" s="52"/>
      <c r="IJ2" s="52"/>
      <c r="IK2" s="52"/>
      <c r="IL2" s="52"/>
      <c r="IM2" s="52"/>
      <c r="IN2" s="52"/>
      <c r="IO2" s="52"/>
      <c r="IP2" s="52"/>
      <c r="IQ2" s="52"/>
      <c r="IR2" s="52"/>
      <c r="IS2" s="52"/>
      <c r="IT2" s="52"/>
      <c r="IU2" s="52"/>
    </row>
    <row r="3" s="51" customFormat="1" ht="33" customHeight="1" spans="1:255">
      <c r="A3" s="54" t="s">
        <v>149</v>
      </c>
      <c r="B3" s="54"/>
      <c r="C3" s="52"/>
      <c r="D3" s="52"/>
      <c r="E3" s="52"/>
      <c r="F3" s="52"/>
      <c r="G3" s="55" t="s">
        <v>1</v>
      </c>
      <c r="H3" s="55"/>
      <c r="I3" s="55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52"/>
      <c r="FE3" s="52"/>
      <c r="FF3" s="52"/>
      <c r="FG3" s="52"/>
      <c r="FH3" s="52"/>
      <c r="FI3" s="52"/>
      <c r="FJ3" s="52"/>
      <c r="FK3" s="52"/>
      <c r="FL3" s="52"/>
      <c r="FM3" s="52"/>
      <c r="FN3" s="52"/>
      <c r="FO3" s="52"/>
      <c r="FP3" s="52"/>
      <c r="FQ3" s="52"/>
      <c r="FR3" s="52"/>
      <c r="FS3" s="52"/>
      <c r="FT3" s="52"/>
      <c r="FU3" s="52"/>
      <c r="FV3" s="52"/>
      <c r="FW3" s="52"/>
      <c r="FX3" s="52"/>
      <c r="FY3" s="52"/>
      <c r="FZ3" s="52"/>
      <c r="GA3" s="52"/>
      <c r="GB3" s="52"/>
      <c r="GC3" s="52"/>
      <c r="GD3" s="52"/>
      <c r="GE3" s="52"/>
      <c r="GF3" s="52"/>
      <c r="GG3" s="52"/>
      <c r="GH3" s="52"/>
      <c r="GI3" s="52"/>
      <c r="GJ3" s="52"/>
      <c r="GK3" s="52"/>
      <c r="GL3" s="52"/>
      <c r="GM3" s="52"/>
      <c r="GN3" s="52"/>
      <c r="GO3" s="52"/>
      <c r="GP3" s="52"/>
      <c r="GQ3" s="52"/>
      <c r="GR3" s="52"/>
      <c r="GS3" s="52"/>
      <c r="GT3" s="52"/>
      <c r="GU3" s="52"/>
      <c r="GV3" s="52"/>
      <c r="GW3" s="52"/>
      <c r="GX3" s="52"/>
      <c r="GY3" s="52"/>
      <c r="GZ3" s="52"/>
      <c r="HA3" s="52"/>
      <c r="HB3" s="52"/>
      <c r="HC3" s="52"/>
      <c r="HD3" s="52"/>
      <c r="HE3" s="52"/>
      <c r="HF3" s="52"/>
      <c r="HG3" s="52"/>
      <c r="HH3" s="52"/>
      <c r="HI3" s="52"/>
      <c r="HJ3" s="52"/>
      <c r="HK3" s="52"/>
      <c r="HL3" s="52"/>
      <c r="HM3" s="52"/>
      <c r="HN3" s="52"/>
      <c r="HO3" s="52"/>
      <c r="HP3" s="52"/>
      <c r="HQ3" s="52"/>
      <c r="HR3" s="52"/>
      <c r="HS3" s="52"/>
      <c r="HT3" s="52"/>
      <c r="HU3" s="52"/>
      <c r="HV3" s="52"/>
      <c r="HW3" s="52"/>
      <c r="HX3" s="52"/>
      <c r="HY3" s="52"/>
      <c r="HZ3" s="52"/>
      <c r="IA3" s="52"/>
      <c r="IB3" s="52"/>
      <c r="IC3" s="52"/>
      <c r="ID3" s="52"/>
      <c r="IE3" s="52"/>
      <c r="IF3" s="52"/>
      <c r="IG3" s="52"/>
      <c r="IH3" s="52"/>
      <c r="II3" s="52"/>
      <c r="IJ3" s="52"/>
      <c r="IK3" s="52"/>
      <c r="IL3" s="52"/>
      <c r="IM3" s="52"/>
      <c r="IN3" s="52"/>
      <c r="IO3" s="52"/>
      <c r="IP3" s="52"/>
      <c r="IQ3" s="52"/>
      <c r="IR3" s="52"/>
      <c r="IS3" s="52"/>
      <c r="IT3" s="52"/>
      <c r="IU3" s="52"/>
    </row>
    <row r="4" s="51" customFormat="1" ht="19" customHeight="1" spans="1:255">
      <c r="A4" s="56" t="s">
        <v>2</v>
      </c>
      <c r="B4" s="56" t="s">
        <v>150</v>
      </c>
      <c r="C4" s="57" t="s">
        <v>151</v>
      </c>
      <c r="D4" s="57" t="s">
        <v>152</v>
      </c>
      <c r="E4" s="58" t="s">
        <v>153</v>
      </c>
      <c r="F4" s="59"/>
      <c r="G4" s="57" t="s">
        <v>154</v>
      </c>
      <c r="H4" s="57" t="s">
        <v>155</v>
      </c>
      <c r="I4" s="57" t="s">
        <v>156</v>
      </c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  <c r="IQ4" s="52"/>
      <c r="IR4" s="52"/>
      <c r="IS4" s="52"/>
      <c r="IT4" s="52"/>
      <c r="IU4" s="52"/>
    </row>
    <row r="5" s="51" customFormat="1" ht="25" customHeight="1" spans="1:255">
      <c r="A5" s="60"/>
      <c r="B5" s="60"/>
      <c r="C5" s="61"/>
      <c r="D5" s="61"/>
      <c r="E5" s="62" t="s">
        <v>157</v>
      </c>
      <c r="F5" s="62" t="s">
        <v>158</v>
      </c>
      <c r="G5" s="61"/>
      <c r="H5" s="61"/>
      <c r="I5" s="61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  <c r="IR5" s="52"/>
      <c r="IS5" s="52"/>
      <c r="IT5" s="52"/>
      <c r="IU5" s="52"/>
    </row>
    <row r="6" s="51" customFormat="1" ht="30" customHeight="1" spans="1:255">
      <c r="A6" s="63" t="s">
        <v>159</v>
      </c>
      <c r="B6" s="63">
        <v>133</v>
      </c>
      <c r="C6" s="64"/>
      <c r="D6" s="64">
        <f t="shared" ref="D6:D11" si="0">SUM(E6:H6)</f>
        <v>133</v>
      </c>
      <c r="E6" s="64"/>
      <c r="F6" s="64"/>
      <c r="G6" s="64">
        <v>133</v>
      </c>
      <c r="H6" s="64"/>
      <c r="I6" s="64">
        <f t="shared" ref="I6:I12" si="1">B6+C6-D6</f>
        <v>0</v>
      </c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  <c r="IT6" s="52"/>
      <c r="IU6" s="52"/>
    </row>
    <row r="7" s="51" customFormat="1" ht="30" customHeight="1" spans="1:255">
      <c r="A7" s="63" t="s">
        <v>160</v>
      </c>
      <c r="B7" s="63"/>
      <c r="C7" s="64">
        <v>960</v>
      </c>
      <c r="D7" s="64">
        <f t="shared" si="0"/>
        <v>960</v>
      </c>
      <c r="E7" s="64">
        <f>'[1]污水处理费 '!G11</f>
        <v>960</v>
      </c>
      <c r="F7" s="64"/>
      <c r="G7" s="64"/>
      <c r="H7" s="64"/>
      <c r="I7" s="64">
        <f t="shared" si="1"/>
        <v>0</v>
      </c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  <c r="IT7" s="52"/>
      <c r="IU7" s="52"/>
    </row>
    <row r="8" s="51" customFormat="1" ht="30" customHeight="1" spans="1:255">
      <c r="A8" s="65" t="s">
        <v>161</v>
      </c>
      <c r="B8" s="65"/>
      <c r="C8" s="64">
        <v>84270</v>
      </c>
      <c r="D8" s="64">
        <f t="shared" si="0"/>
        <v>84270</v>
      </c>
      <c r="E8" s="64">
        <f>[1]国有土地使用权出让基金收支预算!G12</f>
        <v>0</v>
      </c>
      <c r="F8" s="64">
        <f>[1]国有土地使用权出让基金收支预算!G13</f>
        <v>72440</v>
      </c>
      <c r="G8" s="64">
        <f>[1]国有土地使用权出让基金收支预算!G19</f>
        <v>11830</v>
      </c>
      <c r="H8" s="64"/>
      <c r="I8" s="64">
        <f t="shared" si="1"/>
        <v>0</v>
      </c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</row>
    <row r="9" s="51" customFormat="1" ht="30" customHeight="1" spans="1:255">
      <c r="A9" s="63" t="s">
        <v>162</v>
      </c>
      <c r="B9" s="63"/>
      <c r="C9" s="64">
        <v>5000</v>
      </c>
      <c r="D9" s="64">
        <f t="shared" si="0"/>
        <v>5000</v>
      </c>
      <c r="E9" s="66">
        <f>[1]国有土地收益基金收支预算!G14</f>
        <v>5000</v>
      </c>
      <c r="F9" s="64"/>
      <c r="G9" s="64"/>
      <c r="H9" s="64"/>
      <c r="I9" s="64">
        <f t="shared" si="1"/>
        <v>0</v>
      </c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  <c r="IT9" s="52"/>
      <c r="IU9" s="52"/>
    </row>
    <row r="10" s="51" customFormat="1" ht="30" customHeight="1" spans="1:255">
      <c r="A10" s="65" t="s">
        <v>163</v>
      </c>
      <c r="B10" s="65"/>
      <c r="C10" s="66">
        <v>730</v>
      </c>
      <c r="D10" s="64">
        <f t="shared" si="0"/>
        <v>730</v>
      </c>
      <c r="E10" s="66">
        <f>'[1]农业土地开发资金（基金）收支预算'!G12</f>
        <v>0</v>
      </c>
      <c r="F10" s="66">
        <f>'[1]农业土地开发资金（基金）收支预算'!G13</f>
        <v>511</v>
      </c>
      <c r="G10" s="64"/>
      <c r="H10" s="64">
        <f>'[1]农业土地开发资金（基金）收支预算'!G15</f>
        <v>219</v>
      </c>
      <c r="I10" s="64">
        <f t="shared" si="1"/>
        <v>0</v>
      </c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  <c r="IT10" s="52"/>
      <c r="IU10" s="52"/>
    </row>
    <row r="11" s="51" customFormat="1" ht="30" customHeight="1" spans="1:255">
      <c r="A11" s="63" t="s">
        <v>164</v>
      </c>
      <c r="B11" s="63"/>
      <c r="C11" s="64">
        <v>5040</v>
      </c>
      <c r="D11" s="64">
        <f t="shared" si="0"/>
        <v>5040</v>
      </c>
      <c r="E11" s="64"/>
      <c r="F11" s="64"/>
      <c r="G11" s="64">
        <v>5040</v>
      </c>
      <c r="H11" s="64"/>
      <c r="I11" s="64">
        <f t="shared" si="1"/>
        <v>0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  <c r="IR11" s="52"/>
      <c r="IS11" s="52"/>
      <c r="IT11" s="52"/>
      <c r="IU11" s="52"/>
    </row>
    <row r="12" s="51" customFormat="1" ht="30" customHeight="1" spans="1:255">
      <c r="A12" s="64" t="s">
        <v>165</v>
      </c>
      <c r="B12" s="64">
        <f t="shared" ref="B12:H12" si="2">SUM(B6:B11)</f>
        <v>133</v>
      </c>
      <c r="C12" s="64">
        <f t="shared" si="2"/>
        <v>96000</v>
      </c>
      <c r="D12" s="64">
        <f t="shared" si="2"/>
        <v>96133</v>
      </c>
      <c r="E12" s="64">
        <f t="shared" si="2"/>
        <v>5960</v>
      </c>
      <c r="F12" s="64">
        <f t="shared" si="2"/>
        <v>72951</v>
      </c>
      <c r="G12" s="64">
        <f t="shared" si="2"/>
        <v>17003</v>
      </c>
      <c r="H12" s="64">
        <f t="shared" si="2"/>
        <v>219</v>
      </c>
      <c r="I12" s="64">
        <f t="shared" si="1"/>
        <v>0</v>
      </c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  <c r="FB12" s="52"/>
      <c r="FC12" s="52"/>
      <c r="FD12" s="52"/>
      <c r="FE12" s="52"/>
      <c r="FF12" s="52"/>
      <c r="FG12" s="52"/>
      <c r="FH12" s="52"/>
      <c r="FI12" s="52"/>
      <c r="FJ12" s="52"/>
      <c r="FK12" s="52"/>
      <c r="FL12" s="52"/>
      <c r="FM12" s="52"/>
      <c r="FN12" s="52"/>
      <c r="FO12" s="52"/>
      <c r="FP12" s="52"/>
      <c r="FQ12" s="52"/>
      <c r="FR12" s="52"/>
      <c r="FS12" s="52"/>
      <c r="FT12" s="52"/>
      <c r="FU12" s="52"/>
      <c r="FV12" s="52"/>
      <c r="FW12" s="52"/>
      <c r="FX12" s="52"/>
      <c r="FY12" s="52"/>
      <c r="FZ12" s="52"/>
      <c r="GA12" s="52"/>
      <c r="GB12" s="52"/>
      <c r="GC12" s="52"/>
      <c r="GD12" s="52"/>
      <c r="GE12" s="52"/>
      <c r="GF12" s="52"/>
      <c r="GG12" s="52"/>
      <c r="GH12" s="52"/>
      <c r="GI12" s="52"/>
      <c r="GJ12" s="52"/>
      <c r="GK12" s="52"/>
      <c r="GL12" s="52"/>
      <c r="GM12" s="52"/>
      <c r="GN12" s="52"/>
      <c r="GO12" s="52"/>
      <c r="GP12" s="52"/>
      <c r="GQ12" s="52"/>
      <c r="GR12" s="52"/>
      <c r="GS12" s="52"/>
      <c r="GT12" s="52"/>
      <c r="GU12" s="52"/>
      <c r="GV12" s="52"/>
      <c r="GW12" s="52"/>
      <c r="GX12" s="52"/>
      <c r="GY12" s="52"/>
      <c r="GZ12" s="52"/>
      <c r="HA12" s="52"/>
      <c r="HB12" s="52"/>
      <c r="HC12" s="52"/>
      <c r="HD12" s="52"/>
      <c r="HE12" s="52"/>
      <c r="HF12" s="52"/>
      <c r="HG12" s="52"/>
      <c r="HH12" s="52"/>
      <c r="HI12" s="52"/>
      <c r="HJ12" s="52"/>
      <c r="HK12" s="52"/>
      <c r="HL12" s="52"/>
      <c r="HM12" s="52"/>
      <c r="HN12" s="52"/>
      <c r="HO12" s="52"/>
      <c r="HP12" s="52"/>
      <c r="HQ12" s="52"/>
      <c r="HR12" s="52"/>
      <c r="HS12" s="52"/>
      <c r="HT12" s="52"/>
      <c r="HU12" s="52"/>
      <c r="HV12" s="52"/>
      <c r="HW12" s="52"/>
      <c r="HX12" s="52"/>
      <c r="HY12" s="52"/>
      <c r="HZ12" s="52"/>
      <c r="IA12" s="52"/>
      <c r="IB12" s="52"/>
      <c r="IC12" s="52"/>
      <c r="ID12" s="52"/>
      <c r="IE12" s="52"/>
      <c r="IF12" s="52"/>
      <c r="IG12" s="52"/>
      <c r="IH12" s="52"/>
      <c r="II12" s="52"/>
      <c r="IJ12" s="52"/>
      <c r="IK12" s="52"/>
      <c r="IL12" s="52"/>
      <c r="IM12" s="52"/>
      <c r="IN12" s="52"/>
      <c r="IO12" s="52"/>
      <c r="IP12" s="52"/>
      <c r="IQ12" s="52"/>
      <c r="IR12" s="52"/>
      <c r="IS12" s="52"/>
      <c r="IT12" s="52"/>
      <c r="IU12" s="52"/>
    </row>
  </sheetData>
  <mergeCells count="10">
    <mergeCell ref="G3:I3"/>
    <mergeCell ref="E4:F4"/>
    <mergeCell ref="A4:A5"/>
    <mergeCell ref="B4:B5"/>
    <mergeCell ref="C4:C5"/>
    <mergeCell ref="D4:D5"/>
    <mergeCell ref="G4:G5"/>
    <mergeCell ref="H4:H5"/>
    <mergeCell ref="I4:I5"/>
    <mergeCell ref="A1:I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5"/>
  <sheetViews>
    <sheetView topLeftCell="A10" workbookViewId="0">
      <selection activeCell="A1" sqref="$A1:$XFD1048576"/>
    </sheetView>
  </sheetViews>
  <sheetFormatPr defaultColWidth="9" defaultRowHeight="14.25"/>
  <cols>
    <col min="1" max="1" width="40.125" style="38" customWidth="1"/>
    <col min="2" max="2" width="19.875" style="39" customWidth="1"/>
    <col min="3" max="3" width="33" style="38" customWidth="1"/>
    <col min="4" max="4" width="23.25" style="38" customWidth="1"/>
    <col min="5" max="252" width="9" style="38"/>
    <col min="253" max="16384" width="9" style="37"/>
  </cols>
  <sheetData>
    <row r="1" ht="24.95" customHeight="1" spans="1:4">
      <c r="A1" s="40" t="s">
        <v>166</v>
      </c>
      <c r="B1" s="40"/>
      <c r="C1" s="40"/>
      <c r="D1" s="40"/>
    </row>
    <row r="2" s="37" customFormat="1" ht="24.95" customHeight="1" spans="1:252">
      <c r="A2" s="38"/>
      <c r="B2" s="39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</row>
    <row r="3" ht="18" customHeight="1" spans="1:4">
      <c r="A3" s="1" t="s">
        <v>167</v>
      </c>
      <c r="B3" s="41"/>
      <c r="D3" s="1" t="s">
        <v>1</v>
      </c>
    </row>
    <row r="4" ht="20.1" customHeight="1" spans="1:4">
      <c r="A4" s="42" t="s">
        <v>168</v>
      </c>
      <c r="B4" s="42"/>
      <c r="C4" s="42" t="s">
        <v>169</v>
      </c>
      <c r="D4" s="42"/>
    </row>
    <row r="5" ht="20.1" customHeight="1" spans="1:4">
      <c r="A5" s="42" t="s">
        <v>170</v>
      </c>
      <c r="B5" s="42" t="s">
        <v>36</v>
      </c>
      <c r="C5" s="42" t="s">
        <v>170</v>
      </c>
      <c r="D5" s="42" t="s">
        <v>36</v>
      </c>
    </row>
    <row r="6" ht="20.1" customHeight="1" spans="1:4">
      <c r="A6" s="43" t="s">
        <v>171</v>
      </c>
      <c r="B6" s="42">
        <f>B7+B15</f>
        <v>10110</v>
      </c>
      <c r="C6" s="43" t="s">
        <v>172</v>
      </c>
      <c r="D6" s="42">
        <f>SUM(D7:D18)</f>
        <v>110</v>
      </c>
    </row>
    <row r="7" ht="20.1" customHeight="1" spans="1:4">
      <c r="A7" s="44" t="s">
        <v>173</v>
      </c>
      <c r="B7" s="42">
        <f>SUM(B8:B11)</f>
        <v>9600</v>
      </c>
      <c r="C7" s="44" t="s">
        <v>174</v>
      </c>
      <c r="D7" s="42">
        <v>100</v>
      </c>
    </row>
    <row r="8" ht="20.1" customHeight="1" spans="1:4">
      <c r="A8" s="43" t="s">
        <v>175</v>
      </c>
      <c r="B8" s="42">
        <v>6000</v>
      </c>
      <c r="C8" s="44" t="s">
        <v>176</v>
      </c>
      <c r="D8" s="44"/>
    </row>
    <row r="9" ht="20.1" customHeight="1" spans="1:4">
      <c r="A9" s="43" t="s">
        <v>177</v>
      </c>
      <c r="B9" s="42">
        <v>1200</v>
      </c>
      <c r="C9" s="44" t="s">
        <v>178</v>
      </c>
      <c r="D9" s="42">
        <v>10</v>
      </c>
    </row>
    <row r="10" ht="20.1" customHeight="1" spans="1:4">
      <c r="A10" s="43" t="s">
        <v>179</v>
      </c>
      <c r="B10" s="42">
        <v>1200</v>
      </c>
      <c r="C10" s="45" t="s">
        <v>180</v>
      </c>
      <c r="D10" s="45"/>
    </row>
    <row r="11" ht="20.1" customHeight="1" spans="1:4">
      <c r="A11" s="43" t="s">
        <v>181</v>
      </c>
      <c r="B11" s="42">
        <v>1200</v>
      </c>
      <c r="C11" s="44" t="s">
        <v>182</v>
      </c>
      <c r="D11" s="44"/>
    </row>
    <row r="12" ht="20.1" customHeight="1" spans="1:4">
      <c r="A12" s="44" t="s">
        <v>183</v>
      </c>
      <c r="B12" s="42"/>
      <c r="C12" s="44" t="s">
        <v>184</v>
      </c>
      <c r="D12" s="42"/>
    </row>
    <row r="13" ht="20.1" customHeight="1" spans="1:4">
      <c r="A13" s="44" t="s">
        <v>185</v>
      </c>
      <c r="B13" s="42"/>
      <c r="C13" s="44" t="s">
        <v>186</v>
      </c>
      <c r="D13" s="44"/>
    </row>
    <row r="14" ht="20.1" customHeight="1" spans="1:4">
      <c r="A14" s="46" t="s">
        <v>187</v>
      </c>
      <c r="B14" s="47"/>
      <c r="C14" s="44" t="s">
        <v>188</v>
      </c>
      <c r="D14" s="44"/>
    </row>
    <row r="15" ht="20.1" customHeight="1" spans="1:4">
      <c r="A15" s="44" t="s">
        <v>189</v>
      </c>
      <c r="B15" s="42">
        <v>510</v>
      </c>
      <c r="C15" s="44" t="s">
        <v>190</v>
      </c>
      <c r="D15" s="44"/>
    </row>
    <row r="16" ht="20.1" customHeight="1" spans="1:4">
      <c r="A16" s="43" t="s">
        <v>191</v>
      </c>
      <c r="B16" s="42">
        <v>400</v>
      </c>
      <c r="C16" s="44" t="s">
        <v>192</v>
      </c>
      <c r="D16" s="44"/>
    </row>
    <row r="17" ht="20.1" customHeight="1" spans="1:4">
      <c r="A17" s="44" t="s">
        <v>193</v>
      </c>
      <c r="B17" s="48">
        <v>100</v>
      </c>
      <c r="C17" s="44" t="s">
        <v>194</v>
      </c>
      <c r="D17" s="44"/>
    </row>
    <row r="18" ht="20.1" customHeight="1" spans="1:4">
      <c r="A18" s="43" t="s">
        <v>195</v>
      </c>
      <c r="B18" s="42">
        <v>10</v>
      </c>
      <c r="C18" s="43" t="s">
        <v>196</v>
      </c>
      <c r="D18" s="42"/>
    </row>
    <row r="19" ht="20.1" customHeight="1" spans="1:4">
      <c r="A19" s="43"/>
      <c r="B19" s="42"/>
      <c r="C19" s="49"/>
      <c r="D19" s="49"/>
    </row>
    <row r="20" ht="20.1" customHeight="1" spans="1:4">
      <c r="A20" s="43"/>
      <c r="B20" s="42"/>
      <c r="C20" s="49"/>
      <c r="D20" s="49"/>
    </row>
    <row r="21" ht="20.1" customHeight="1" spans="1:4">
      <c r="A21" s="42"/>
      <c r="B21" s="42"/>
      <c r="C21" s="49"/>
      <c r="D21" s="49"/>
    </row>
    <row r="22" ht="20.1" customHeight="1" spans="1:4">
      <c r="A22" s="44" t="s">
        <v>197</v>
      </c>
      <c r="B22" s="42"/>
      <c r="C22" s="44" t="s">
        <v>198</v>
      </c>
      <c r="D22" s="44"/>
    </row>
    <row r="23" ht="20.1" customHeight="1" spans="1:4">
      <c r="A23" s="44"/>
      <c r="B23" s="42"/>
      <c r="C23" s="44" t="s">
        <v>199</v>
      </c>
      <c r="D23" s="42">
        <v>10000</v>
      </c>
    </row>
    <row r="24" ht="20.1" customHeight="1" spans="1:4">
      <c r="A24" s="44"/>
      <c r="B24" s="42"/>
      <c r="C24" s="44" t="s">
        <v>200</v>
      </c>
      <c r="D24" s="42">
        <v>10000</v>
      </c>
    </row>
    <row r="25" ht="20.1" customHeight="1" spans="1:4">
      <c r="A25" s="50" t="s">
        <v>201</v>
      </c>
      <c r="B25" s="50">
        <f>B6+B22</f>
        <v>10110</v>
      </c>
      <c r="C25" s="50" t="s">
        <v>202</v>
      </c>
      <c r="D25" s="50">
        <f>D6+D22+D23</f>
        <v>10110</v>
      </c>
    </row>
  </sheetData>
  <mergeCells count="3">
    <mergeCell ref="A1:D1"/>
    <mergeCell ref="A4:B4"/>
    <mergeCell ref="C4:D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26" workbookViewId="0">
      <selection activeCell="J41" sqref="J41"/>
    </sheetView>
  </sheetViews>
  <sheetFormatPr defaultColWidth="8" defaultRowHeight="14.25" customHeight="1"/>
  <cols>
    <col min="1" max="1" width="30.625" style="1" customWidth="1"/>
    <col min="2" max="2" width="12.5" style="1" customWidth="1"/>
    <col min="3" max="3" width="17.875" style="1" hidden="1" customWidth="1"/>
    <col min="4" max="4" width="14.75" style="1" customWidth="1"/>
    <col min="5" max="5" width="12.25" style="1" customWidth="1"/>
    <col min="6" max="6" width="12" style="1" customWidth="1"/>
    <col min="7" max="7" width="13.125" style="1" customWidth="1"/>
    <col min="8" max="8" width="11.375" style="1" customWidth="1"/>
    <col min="9" max="9" width="11.75" style="1" customWidth="1"/>
    <col min="10" max="10" width="13.75" style="1" customWidth="1"/>
    <col min="11" max="16384" width="8" style="1"/>
  </cols>
  <sheetData>
    <row r="1" ht="37.5" hidden="1" customHeight="1" spans="1:10">
      <c r="A1" s="2" t="s">
        <v>203</v>
      </c>
      <c r="B1" s="2"/>
      <c r="C1" s="2"/>
      <c r="D1" s="3"/>
      <c r="E1" s="2"/>
      <c r="F1" s="2"/>
      <c r="G1" s="2"/>
      <c r="H1" s="2"/>
      <c r="I1" s="2"/>
      <c r="J1" s="2"/>
    </row>
    <row r="2" ht="15.75" hidden="1" customHeight="1" spans="1:10">
      <c r="A2" s="4"/>
      <c r="B2" s="4"/>
      <c r="C2" s="4"/>
      <c r="D2" s="3"/>
      <c r="E2" s="4"/>
      <c r="F2" s="4"/>
      <c r="G2" s="4"/>
      <c r="H2" s="4"/>
      <c r="I2" s="27" t="s">
        <v>204</v>
      </c>
      <c r="J2" s="27"/>
    </row>
    <row r="3" ht="15.75" hidden="1" customHeight="1" spans="1:10">
      <c r="A3" s="5" t="s">
        <v>205</v>
      </c>
      <c r="B3" s="6"/>
      <c r="C3" s="7"/>
      <c r="D3" s="8"/>
      <c r="E3" s="6"/>
      <c r="F3" s="6"/>
      <c r="G3" s="6"/>
      <c r="H3" s="6"/>
      <c r="I3" s="28"/>
      <c r="J3" s="29" t="s">
        <v>206</v>
      </c>
    </row>
    <row r="4" ht="39.75" hidden="1" customHeight="1" spans="1:10">
      <c r="A4" s="9" t="s">
        <v>207</v>
      </c>
      <c r="B4" s="10" t="s">
        <v>165</v>
      </c>
      <c r="C4" s="11" t="s">
        <v>208</v>
      </c>
      <c r="D4" s="11" t="s">
        <v>209</v>
      </c>
      <c r="E4" s="12" t="s">
        <v>210</v>
      </c>
      <c r="F4" s="13" t="s">
        <v>211</v>
      </c>
      <c r="G4" s="13" t="s">
        <v>212</v>
      </c>
      <c r="H4" s="13" t="s">
        <v>213</v>
      </c>
      <c r="I4" s="10" t="s">
        <v>214</v>
      </c>
      <c r="J4" s="11" t="s">
        <v>215</v>
      </c>
    </row>
    <row r="5" ht="24" hidden="1" customHeight="1" spans="1:10">
      <c r="A5" s="14" t="s">
        <v>216</v>
      </c>
      <c r="B5" s="15">
        <v>1346457917.59</v>
      </c>
      <c r="C5" s="16">
        <v>0</v>
      </c>
      <c r="D5" s="16">
        <v>241020145.8</v>
      </c>
      <c r="E5" s="15">
        <v>392395169.4</v>
      </c>
      <c r="F5" s="15">
        <v>128989187.2</v>
      </c>
      <c r="G5" s="15">
        <v>536456340</v>
      </c>
      <c r="H5" s="15">
        <v>20058334</v>
      </c>
      <c r="I5" s="30">
        <v>20957713.32</v>
      </c>
      <c r="J5" s="31">
        <v>6581027.87</v>
      </c>
    </row>
    <row r="6" ht="24" hidden="1" customHeight="1" spans="1:10">
      <c r="A6" s="17" t="s">
        <v>217</v>
      </c>
      <c r="B6" s="15">
        <v>554868464.93</v>
      </c>
      <c r="C6" s="15">
        <v>0</v>
      </c>
      <c r="D6" s="15">
        <v>39321300</v>
      </c>
      <c r="E6" s="15">
        <v>208236849.73</v>
      </c>
      <c r="F6" s="15">
        <v>124163862.2</v>
      </c>
      <c r="G6" s="15">
        <v>144349920</v>
      </c>
      <c r="H6" s="15">
        <v>20036334</v>
      </c>
      <c r="I6" s="30">
        <v>12658810.85</v>
      </c>
      <c r="J6" s="31">
        <v>6101388.15</v>
      </c>
    </row>
    <row r="7" ht="24" hidden="1" customHeight="1" spans="1:10">
      <c r="A7" s="17" t="s">
        <v>218</v>
      </c>
      <c r="B7" s="15">
        <v>8526964.72</v>
      </c>
      <c r="C7" s="15">
        <v>0</v>
      </c>
      <c r="D7" s="15">
        <v>750000</v>
      </c>
      <c r="E7" s="15">
        <v>550000</v>
      </c>
      <c r="F7" s="15">
        <v>4825325</v>
      </c>
      <c r="G7" s="15">
        <v>1700000</v>
      </c>
      <c r="H7" s="15">
        <v>22000</v>
      </c>
      <c r="I7" s="30">
        <v>200000</v>
      </c>
      <c r="J7" s="31">
        <v>479639.72</v>
      </c>
    </row>
    <row r="8" ht="6" hidden="1" customHeight="1" spans="1:10">
      <c r="A8" s="18" t="s">
        <v>219</v>
      </c>
      <c r="B8" s="15">
        <v>774255585.47</v>
      </c>
      <c r="C8" s="15">
        <v>0</v>
      </c>
      <c r="D8" s="15">
        <v>200640845.8</v>
      </c>
      <c r="E8" s="15">
        <v>183608319.67</v>
      </c>
      <c r="F8" s="15">
        <v>0</v>
      </c>
      <c r="G8" s="15">
        <v>390006420</v>
      </c>
      <c r="H8" s="15">
        <v>0</v>
      </c>
      <c r="I8" s="30">
        <v>0</v>
      </c>
      <c r="J8" s="32">
        <v>0</v>
      </c>
    </row>
    <row r="9" ht="19" hidden="1" customHeight="1" spans="1:10">
      <c r="A9" s="18" t="s">
        <v>220</v>
      </c>
      <c r="B9" s="15">
        <v>0</v>
      </c>
      <c r="C9" s="15">
        <v>0</v>
      </c>
      <c r="D9" s="15">
        <v>0</v>
      </c>
      <c r="E9" s="15">
        <v>0</v>
      </c>
      <c r="F9" s="19" t="s">
        <v>221</v>
      </c>
      <c r="G9" s="19" t="s">
        <v>221</v>
      </c>
      <c r="H9" s="19" t="s">
        <v>221</v>
      </c>
      <c r="I9" s="19" t="s">
        <v>221</v>
      </c>
      <c r="J9" s="33" t="s">
        <v>221</v>
      </c>
    </row>
    <row r="10" ht="24" hidden="1" customHeight="1" spans="1:10">
      <c r="A10" s="18" t="s">
        <v>222</v>
      </c>
      <c r="B10" s="15">
        <v>590000</v>
      </c>
      <c r="C10" s="15">
        <v>0</v>
      </c>
      <c r="D10" s="15">
        <v>190000</v>
      </c>
      <c r="E10" s="15">
        <v>0</v>
      </c>
      <c r="F10" s="15">
        <v>0</v>
      </c>
      <c r="G10" s="15">
        <v>400000</v>
      </c>
      <c r="H10" s="15">
        <v>0</v>
      </c>
      <c r="I10" s="30">
        <v>0</v>
      </c>
      <c r="J10" s="32">
        <v>0</v>
      </c>
    </row>
    <row r="11" ht="24" hidden="1" customHeight="1" spans="1:10">
      <c r="A11" s="18" t="s">
        <v>223</v>
      </c>
      <c r="B11" s="15">
        <v>216902.47</v>
      </c>
      <c r="C11" s="15">
        <v>0</v>
      </c>
      <c r="D11" s="15">
        <v>118000</v>
      </c>
      <c r="E11" s="15">
        <v>0</v>
      </c>
      <c r="F11" s="15">
        <v>0</v>
      </c>
      <c r="G11" s="19" t="s">
        <v>221</v>
      </c>
      <c r="H11" s="19" t="s">
        <v>221</v>
      </c>
      <c r="I11" s="15">
        <v>98902.47</v>
      </c>
      <c r="J11" s="33" t="s">
        <v>221</v>
      </c>
    </row>
    <row r="12" ht="24" hidden="1" customHeight="1" spans="1:10">
      <c r="A12" s="17" t="s">
        <v>224</v>
      </c>
      <c r="B12" s="15">
        <v>1323226627.73</v>
      </c>
      <c r="C12" s="15">
        <v>0</v>
      </c>
      <c r="D12" s="15">
        <v>197709050.8</v>
      </c>
      <c r="E12" s="15">
        <v>392395169.4</v>
      </c>
      <c r="F12" s="15">
        <v>120715427</v>
      </c>
      <c r="G12" s="15">
        <v>524489291.76</v>
      </c>
      <c r="H12" s="15">
        <v>20016428.99</v>
      </c>
      <c r="I12" s="30">
        <v>63608840.03</v>
      </c>
      <c r="J12" s="31">
        <v>4292419.75</v>
      </c>
    </row>
    <row r="13" ht="24" hidden="1" customHeight="1" spans="1:10">
      <c r="A13" s="17" t="s">
        <v>225</v>
      </c>
      <c r="B13" s="15">
        <v>1293209752.93</v>
      </c>
      <c r="C13" s="15">
        <v>0</v>
      </c>
      <c r="D13" s="15">
        <v>196727050.8</v>
      </c>
      <c r="E13" s="15">
        <v>392395169.4</v>
      </c>
      <c r="F13" s="15">
        <v>120715427</v>
      </c>
      <c r="G13" s="15">
        <v>500670461.76</v>
      </c>
      <c r="H13" s="15">
        <v>17684594.99</v>
      </c>
      <c r="I13" s="30">
        <v>60724629.23</v>
      </c>
      <c r="J13" s="31">
        <v>4292419.75</v>
      </c>
    </row>
    <row r="14" ht="24" hidden="1" customHeight="1" spans="1:10">
      <c r="A14" s="17" t="s">
        <v>226</v>
      </c>
      <c r="B14" s="15">
        <v>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30">
        <v>0</v>
      </c>
      <c r="J14" s="32">
        <v>0</v>
      </c>
    </row>
    <row r="15" ht="24" hidden="1" customHeight="1" spans="1:10">
      <c r="A15" s="18" t="s">
        <v>227</v>
      </c>
      <c r="B15" s="15">
        <v>982000</v>
      </c>
      <c r="C15" s="15">
        <v>0</v>
      </c>
      <c r="D15" s="15">
        <v>982000</v>
      </c>
      <c r="E15" s="15">
        <v>0</v>
      </c>
      <c r="F15" s="15">
        <v>0</v>
      </c>
      <c r="G15" s="19" t="s">
        <v>221</v>
      </c>
      <c r="H15" s="19" t="s">
        <v>221</v>
      </c>
      <c r="I15" s="15">
        <v>0</v>
      </c>
      <c r="J15" s="33" t="s">
        <v>221</v>
      </c>
    </row>
    <row r="16" ht="24" hidden="1" customHeight="1" spans="1:10">
      <c r="A16" s="14" t="s">
        <v>228</v>
      </c>
      <c r="B16" s="15">
        <v>23231289.86</v>
      </c>
      <c r="C16" s="15">
        <v>0</v>
      </c>
      <c r="D16" s="15">
        <v>43311095</v>
      </c>
      <c r="E16" s="15">
        <v>0</v>
      </c>
      <c r="F16" s="15">
        <v>8273760.2</v>
      </c>
      <c r="G16" s="15">
        <v>11967048.24</v>
      </c>
      <c r="H16" s="15">
        <v>41905.01</v>
      </c>
      <c r="I16" s="30">
        <v>-42651126.71</v>
      </c>
      <c r="J16" s="31">
        <v>2288608.12</v>
      </c>
    </row>
    <row r="17" ht="24" hidden="1" customHeight="1" spans="1:10">
      <c r="A17" s="17" t="s">
        <v>229</v>
      </c>
      <c r="B17" s="15">
        <v>931914167.97</v>
      </c>
      <c r="C17" s="15">
        <v>0</v>
      </c>
      <c r="D17" s="15">
        <v>511164042.09</v>
      </c>
      <c r="E17" s="15">
        <v>36892949.49</v>
      </c>
      <c r="F17" s="15">
        <v>231296565.85</v>
      </c>
      <c r="G17" s="15">
        <v>106794750.77</v>
      </c>
      <c r="H17" s="15">
        <v>9268185.58</v>
      </c>
      <c r="I17" s="30">
        <v>9822891.34</v>
      </c>
      <c r="J17" s="31">
        <v>26674782.85</v>
      </c>
    </row>
    <row r="18" ht="15.75" hidden="1" customHeight="1" spans="1:10">
      <c r="A18" s="20"/>
      <c r="B18" s="21"/>
      <c r="C18" s="21"/>
      <c r="D18" s="20"/>
      <c r="E18" s="21"/>
      <c r="F18" s="21"/>
      <c r="G18" s="21"/>
      <c r="H18" s="21"/>
      <c r="I18" s="21"/>
      <c r="J18" s="34" t="s">
        <v>230</v>
      </c>
    </row>
    <row r="19" hidden="1" customHeight="1"/>
    <row r="21" ht="36" customHeight="1" spans="1:10">
      <c r="A21" s="2" t="s">
        <v>203</v>
      </c>
      <c r="B21" s="2"/>
      <c r="C21" s="2"/>
      <c r="D21" s="3"/>
      <c r="E21" s="2"/>
      <c r="F21" s="2"/>
      <c r="G21" s="2"/>
      <c r="H21" s="2"/>
      <c r="I21" s="2"/>
      <c r="J21" s="2"/>
    </row>
    <row r="22" customHeight="1" spans="1:10">
      <c r="A22" s="4"/>
      <c r="B22" s="4"/>
      <c r="C22" s="4"/>
      <c r="D22" s="3"/>
      <c r="E22" s="4"/>
      <c r="F22" s="4"/>
      <c r="G22" s="4"/>
      <c r="H22" s="4"/>
      <c r="I22" s="27"/>
      <c r="J22" s="27"/>
    </row>
    <row r="23" customHeight="1" spans="1:10">
      <c r="A23" s="5" t="s">
        <v>205</v>
      </c>
      <c r="B23" s="6"/>
      <c r="C23" s="7"/>
      <c r="D23" s="8"/>
      <c r="E23" s="6"/>
      <c r="F23" s="6"/>
      <c r="G23" s="6"/>
      <c r="H23" s="6"/>
      <c r="I23" s="28"/>
      <c r="J23" s="29" t="s">
        <v>1</v>
      </c>
    </row>
    <row r="24" ht="54" customHeight="1" spans="1:10">
      <c r="A24" s="13" t="s">
        <v>207</v>
      </c>
      <c r="B24" s="10" t="s">
        <v>165</v>
      </c>
      <c r="C24" s="11" t="s">
        <v>208</v>
      </c>
      <c r="D24" s="11" t="s">
        <v>209</v>
      </c>
      <c r="E24" s="12" t="s">
        <v>210</v>
      </c>
      <c r="F24" s="13" t="s">
        <v>211</v>
      </c>
      <c r="G24" s="13" t="s">
        <v>212</v>
      </c>
      <c r="H24" s="13" t="s">
        <v>213</v>
      </c>
      <c r="I24" s="10" t="s">
        <v>214</v>
      </c>
      <c r="J24" s="11" t="s">
        <v>215</v>
      </c>
    </row>
    <row r="25" ht="18" customHeight="1" spans="1:10">
      <c r="A25" s="22" t="s">
        <v>216</v>
      </c>
      <c r="B25" s="23">
        <f t="shared" ref="B25:J25" si="0">B5/10000</f>
        <v>134645.791759</v>
      </c>
      <c r="C25" s="24">
        <v>0</v>
      </c>
      <c r="D25" s="24">
        <f t="shared" si="0"/>
        <v>24102.01458</v>
      </c>
      <c r="E25" s="23">
        <f t="shared" si="0"/>
        <v>39239.51694</v>
      </c>
      <c r="F25" s="23">
        <f t="shared" si="0"/>
        <v>12898.91872</v>
      </c>
      <c r="G25" s="23">
        <f t="shared" si="0"/>
        <v>53645.634</v>
      </c>
      <c r="H25" s="23">
        <f t="shared" si="0"/>
        <v>2005.8334</v>
      </c>
      <c r="I25" s="35">
        <f t="shared" si="0"/>
        <v>2095.771332</v>
      </c>
      <c r="J25" s="36">
        <f t="shared" si="0"/>
        <v>658.102787</v>
      </c>
    </row>
    <row r="26" ht="18" customHeight="1" spans="1:10">
      <c r="A26" s="25" t="s">
        <v>217</v>
      </c>
      <c r="B26" s="23">
        <f t="shared" ref="B26:J26" si="1">B6/10000</f>
        <v>55486.846493</v>
      </c>
      <c r="C26" s="23">
        <v>0</v>
      </c>
      <c r="D26" s="24">
        <f t="shared" si="1"/>
        <v>3932.13</v>
      </c>
      <c r="E26" s="23">
        <f t="shared" si="1"/>
        <v>20823.684973</v>
      </c>
      <c r="F26" s="23">
        <f t="shared" si="1"/>
        <v>12416.38622</v>
      </c>
      <c r="G26" s="23">
        <f t="shared" si="1"/>
        <v>14434.992</v>
      </c>
      <c r="H26" s="23">
        <f t="shared" si="1"/>
        <v>2003.6334</v>
      </c>
      <c r="I26" s="35">
        <f t="shared" si="1"/>
        <v>1265.881085</v>
      </c>
      <c r="J26" s="36">
        <f t="shared" si="1"/>
        <v>610.138815</v>
      </c>
    </row>
    <row r="27" ht="18" customHeight="1" spans="1:10">
      <c r="A27" s="25" t="s">
        <v>218</v>
      </c>
      <c r="B27" s="23">
        <f t="shared" ref="B27:J27" si="2">B7/10000</f>
        <v>852.696472</v>
      </c>
      <c r="C27" s="23">
        <v>0</v>
      </c>
      <c r="D27" s="24">
        <f t="shared" si="2"/>
        <v>75</v>
      </c>
      <c r="E27" s="23">
        <f t="shared" si="2"/>
        <v>55</v>
      </c>
      <c r="F27" s="23">
        <f t="shared" si="2"/>
        <v>482.5325</v>
      </c>
      <c r="G27" s="23">
        <f t="shared" si="2"/>
        <v>170</v>
      </c>
      <c r="H27" s="23">
        <f t="shared" si="2"/>
        <v>2.2</v>
      </c>
      <c r="I27" s="35">
        <f t="shared" si="2"/>
        <v>20</v>
      </c>
      <c r="J27" s="36">
        <f t="shared" si="2"/>
        <v>47.963972</v>
      </c>
    </row>
    <row r="28" ht="18" customHeight="1" spans="1:10">
      <c r="A28" s="26" t="s">
        <v>219</v>
      </c>
      <c r="B28" s="23">
        <f t="shared" ref="B28:J28" si="3">B8/10000</f>
        <v>77425.558547</v>
      </c>
      <c r="C28" s="23">
        <v>0</v>
      </c>
      <c r="D28" s="24">
        <f t="shared" si="3"/>
        <v>20064.08458</v>
      </c>
      <c r="E28" s="23">
        <f t="shared" si="3"/>
        <v>18360.831967</v>
      </c>
      <c r="F28" s="23">
        <f t="shared" si="3"/>
        <v>0</v>
      </c>
      <c r="G28" s="23">
        <f t="shared" si="3"/>
        <v>39000.642</v>
      </c>
      <c r="H28" s="23">
        <f t="shared" si="3"/>
        <v>0</v>
      </c>
      <c r="I28" s="35">
        <f t="shared" si="3"/>
        <v>0</v>
      </c>
      <c r="J28" s="36">
        <f t="shared" si="3"/>
        <v>0</v>
      </c>
    </row>
    <row r="29" ht="18" customHeight="1" spans="1:10">
      <c r="A29" s="26" t="s">
        <v>220</v>
      </c>
      <c r="B29" s="23">
        <f>B9/10000</f>
        <v>0</v>
      </c>
      <c r="C29" s="23">
        <v>0</v>
      </c>
      <c r="D29" s="24">
        <f>D9/10000</f>
        <v>0</v>
      </c>
      <c r="E29" s="23">
        <f>E9/10000</f>
        <v>0</v>
      </c>
      <c r="F29" s="23"/>
      <c r="G29" s="23"/>
      <c r="H29" s="23"/>
      <c r="I29" s="35"/>
      <c r="J29" s="36"/>
    </row>
    <row r="30" ht="18" customHeight="1" spans="1:10">
      <c r="A30" s="26" t="s">
        <v>222</v>
      </c>
      <c r="B30" s="23">
        <f t="shared" ref="B30:J30" si="4">B10/10000</f>
        <v>59</v>
      </c>
      <c r="C30" s="23">
        <v>0</v>
      </c>
      <c r="D30" s="24">
        <f t="shared" si="4"/>
        <v>19</v>
      </c>
      <c r="E30" s="23">
        <f t="shared" si="4"/>
        <v>0</v>
      </c>
      <c r="F30" s="23">
        <f t="shared" si="4"/>
        <v>0</v>
      </c>
      <c r="G30" s="23">
        <f t="shared" si="4"/>
        <v>40</v>
      </c>
      <c r="H30" s="23">
        <f t="shared" si="4"/>
        <v>0</v>
      </c>
      <c r="I30" s="35">
        <f t="shared" si="4"/>
        <v>0</v>
      </c>
      <c r="J30" s="36">
        <f t="shared" si="4"/>
        <v>0</v>
      </c>
    </row>
    <row r="31" ht="18" customHeight="1" spans="1:10">
      <c r="A31" s="26" t="s">
        <v>223</v>
      </c>
      <c r="B31" s="23">
        <f t="shared" ref="B31:F31" si="5">B11/10000</f>
        <v>21.690247</v>
      </c>
      <c r="C31" s="23">
        <v>0</v>
      </c>
      <c r="D31" s="24">
        <f t="shared" si="5"/>
        <v>11.8</v>
      </c>
      <c r="E31" s="23">
        <f t="shared" si="5"/>
        <v>0</v>
      </c>
      <c r="F31" s="23">
        <f t="shared" si="5"/>
        <v>0</v>
      </c>
      <c r="G31" s="23"/>
      <c r="H31" s="23"/>
      <c r="I31" s="35">
        <f>I11/10000</f>
        <v>9.890247</v>
      </c>
      <c r="J31" s="36"/>
    </row>
    <row r="32" ht="18" customHeight="1" spans="1:10">
      <c r="A32" s="25" t="s">
        <v>224</v>
      </c>
      <c r="B32" s="23">
        <f t="shared" ref="B32:J32" si="6">B12/10000</f>
        <v>132322.662773</v>
      </c>
      <c r="C32" s="23">
        <v>0</v>
      </c>
      <c r="D32" s="24">
        <f t="shared" si="6"/>
        <v>19770.90508</v>
      </c>
      <c r="E32" s="23">
        <f t="shared" si="6"/>
        <v>39239.51694</v>
      </c>
      <c r="F32" s="23">
        <f t="shared" si="6"/>
        <v>12071.5427</v>
      </c>
      <c r="G32" s="23">
        <f t="shared" si="6"/>
        <v>52448.929176</v>
      </c>
      <c r="H32" s="23">
        <f t="shared" si="6"/>
        <v>2001.642899</v>
      </c>
      <c r="I32" s="35">
        <f t="shared" si="6"/>
        <v>6360.884003</v>
      </c>
      <c r="J32" s="36">
        <f t="shared" si="6"/>
        <v>429.241975</v>
      </c>
    </row>
    <row r="33" ht="18" customHeight="1" spans="1:10">
      <c r="A33" s="25" t="s">
        <v>225</v>
      </c>
      <c r="B33" s="23">
        <f t="shared" ref="B33:J33" si="7">B13/10000</f>
        <v>129320.975293</v>
      </c>
      <c r="C33" s="23">
        <v>0</v>
      </c>
      <c r="D33" s="24">
        <f t="shared" si="7"/>
        <v>19672.70508</v>
      </c>
      <c r="E33" s="23">
        <f t="shared" si="7"/>
        <v>39239.51694</v>
      </c>
      <c r="F33" s="23">
        <f t="shared" si="7"/>
        <v>12071.5427</v>
      </c>
      <c r="G33" s="23">
        <f t="shared" si="7"/>
        <v>50067.046176</v>
      </c>
      <c r="H33" s="23">
        <f t="shared" si="7"/>
        <v>1768.459499</v>
      </c>
      <c r="I33" s="35">
        <f t="shared" si="7"/>
        <v>6072.462923</v>
      </c>
      <c r="J33" s="36">
        <f t="shared" si="7"/>
        <v>429.241975</v>
      </c>
    </row>
    <row r="34" ht="18" customHeight="1" spans="1:10">
      <c r="A34" s="25" t="s">
        <v>226</v>
      </c>
      <c r="B34" s="23">
        <f t="shared" ref="B34:J34" si="8">B14/10000</f>
        <v>0</v>
      </c>
      <c r="C34" s="23">
        <v>0</v>
      </c>
      <c r="D34" s="24">
        <f t="shared" si="8"/>
        <v>0</v>
      </c>
      <c r="E34" s="23">
        <f t="shared" si="8"/>
        <v>0</v>
      </c>
      <c r="F34" s="23">
        <f t="shared" si="8"/>
        <v>0</v>
      </c>
      <c r="G34" s="23">
        <f t="shared" si="8"/>
        <v>0</v>
      </c>
      <c r="H34" s="23">
        <f t="shared" si="8"/>
        <v>0</v>
      </c>
      <c r="I34" s="35">
        <f t="shared" si="8"/>
        <v>0</v>
      </c>
      <c r="J34" s="36">
        <f t="shared" si="8"/>
        <v>0</v>
      </c>
    </row>
    <row r="35" ht="18" customHeight="1" spans="1:10">
      <c r="A35" s="26" t="s">
        <v>227</v>
      </c>
      <c r="B35" s="23">
        <f t="shared" ref="B35:F35" si="9">B15/10000</f>
        <v>98.2</v>
      </c>
      <c r="C35" s="23">
        <v>0</v>
      </c>
      <c r="D35" s="24">
        <f t="shared" si="9"/>
        <v>98.2</v>
      </c>
      <c r="E35" s="23">
        <f t="shared" si="9"/>
        <v>0</v>
      </c>
      <c r="F35" s="23">
        <f t="shared" si="9"/>
        <v>0</v>
      </c>
      <c r="G35" s="23"/>
      <c r="H35" s="23"/>
      <c r="I35" s="35">
        <f>I15/10000</f>
        <v>0</v>
      </c>
      <c r="J35" s="36"/>
    </row>
    <row r="36" ht="18" customHeight="1" spans="1:10">
      <c r="A36" s="22" t="s">
        <v>228</v>
      </c>
      <c r="B36" s="23">
        <f t="shared" ref="B36:J36" si="10">B16/10000</f>
        <v>2323.128986</v>
      </c>
      <c r="C36" s="23">
        <v>0</v>
      </c>
      <c r="D36" s="24">
        <f t="shared" si="10"/>
        <v>4331.1095</v>
      </c>
      <c r="E36" s="23">
        <f t="shared" si="10"/>
        <v>0</v>
      </c>
      <c r="F36" s="23">
        <f t="shared" si="10"/>
        <v>827.37602</v>
      </c>
      <c r="G36" s="23">
        <f t="shared" si="10"/>
        <v>1196.704824</v>
      </c>
      <c r="H36" s="23">
        <f t="shared" si="10"/>
        <v>4.190501</v>
      </c>
      <c r="I36" s="35">
        <f t="shared" si="10"/>
        <v>-4265.112671</v>
      </c>
      <c r="J36" s="36">
        <f t="shared" si="10"/>
        <v>228.860812</v>
      </c>
    </row>
    <row r="37" ht="18" customHeight="1" spans="1:10">
      <c r="A37" s="25" t="s">
        <v>229</v>
      </c>
      <c r="B37" s="23">
        <f t="shared" ref="B37:J37" si="11">B17/10000</f>
        <v>93191.416797</v>
      </c>
      <c r="C37" s="23">
        <v>0</v>
      </c>
      <c r="D37" s="24">
        <f t="shared" si="11"/>
        <v>51116.404209</v>
      </c>
      <c r="E37" s="23">
        <f t="shared" si="11"/>
        <v>3689.294949</v>
      </c>
      <c r="F37" s="23">
        <f t="shared" si="11"/>
        <v>23129.656585</v>
      </c>
      <c r="G37" s="23">
        <f t="shared" si="11"/>
        <v>10679.475077</v>
      </c>
      <c r="H37" s="23">
        <f t="shared" si="11"/>
        <v>926.818558</v>
      </c>
      <c r="I37" s="35">
        <f t="shared" si="11"/>
        <v>982.289134</v>
      </c>
      <c r="J37" s="36">
        <f t="shared" si="11"/>
        <v>2667.478285</v>
      </c>
    </row>
  </sheetData>
  <mergeCells count="4">
    <mergeCell ref="A1:J1"/>
    <mergeCell ref="I2:J2"/>
    <mergeCell ref="A21:J21"/>
    <mergeCell ref="I22:J22"/>
  </mergeCells>
  <printOptions horizontalCentered="1" verticalCentered="1"/>
  <pageMargins left="0.55" right="0.55" top="0.979166666666667" bottom="0.388888888888889" header="0.509027777777778" footer="0.509027777777778"/>
  <pageSetup paperSize="9" orientation="landscape" errors="blank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2018年收入</vt:lpstr>
      <vt:lpstr>2018年支出</vt:lpstr>
      <vt:lpstr>2018年一般公共预算收支平衡表 </vt:lpstr>
      <vt:lpstr>政府性基金</vt:lpstr>
      <vt:lpstr>国有资本表</vt:lpstr>
      <vt:lpstr>保险基金总表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天蝎达达</cp:lastModifiedBy>
  <dcterms:created xsi:type="dcterms:W3CDTF">2016-11-14T09:08:00Z</dcterms:created>
  <dcterms:modified xsi:type="dcterms:W3CDTF">2018-04-25T08:24:25Z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